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danial.sturge\Desktop\"/>
    </mc:Choice>
  </mc:AlternateContent>
  <xr:revisionPtr revIDLastSave="0" documentId="13_ncr:1_{2A4EDA9E-5609-43A8-829D-DD60541B900B}" xr6:coauthVersionLast="41" xr6:coauthVersionMax="41" xr10:uidLastSave="{00000000-0000-0000-0000-000000000000}"/>
  <bookViews>
    <workbookView xWindow="-108" yWindow="-108" windowWidth="23256" windowHeight="12576" xr2:uid="{00000000-000D-0000-FFFF-FFFF00000000}"/>
  </bookViews>
  <sheets>
    <sheet name="Main" sheetId="3" r:id="rId1"/>
  </sheets>
  <definedNames>
    <definedName name="chosen_category">Main!$C$28</definedName>
    <definedName name="chosen_category_num">Main!$C$265</definedName>
    <definedName name="chosentech_1">Main!$D$44</definedName>
    <definedName name="chosentech_2">Main!$F$44</definedName>
    <definedName name="hold_const">Main!$C$32</definedName>
    <definedName name="int_standard">Main!$C$26</definedName>
    <definedName name="lst_categories">Main!$B$258:$B$262</definedName>
    <definedName name="lst_ccs">Main!$C$262</definedName>
    <definedName name="lst_efficiency">Main!$C$261:$D$261</definedName>
    <definedName name="lst_electricity">Main!$C$258:$E$258</definedName>
    <definedName name="lst_heat">Main!$C$259:$D$259</definedName>
    <definedName name="lst_techlist">CHOOSE(chosen_category_num,lst_electricity,lst_heat,lst_transport,lst_efficiency,lst_ccs)</definedName>
    <definedName name="lst_transport">Main!$C$260:$D$260</definedName>
    <definedName name="tech_list" localSheetId="0">Main!#REF!</definedName>
    <definedName name="tech_li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3" l="1"/>
  <c r="D44" i="3"/>
  <c r="C265" i="3" l="1"/>
  <c r="C184" i="3" l="1"/>
  <c r="F231" i="3" l="1"/>
  <c r="H203" i="3"/>
  <c r="H219" i="3" s="1"/>
  <c r="I203" i="3"/>
  <c r="I212" i="3" s="1"/>
  <c r="I219" i="3" s="1"/>
  <c r="J203" i="3"/>
  <c r="J212" i="3" s="1"/>
  <c r="J219" i="3" s="1"/>
  <c r="K203" i="3"/>
  <c r="K212" i="3" s="1"/>
  <c r="K219" i="3" s="1"/>
  <c r="L203" i="3"/>
  <c r="L212" i="3" s="1"/>
  <c r="L219" i="3" s="1"/>
  <c r="M203" i="3"/>
  <c r="M212" i="3" s="1"/>
  <c r="M219" i="3" s="1"/>
  <c r="N203" i="3"/>
  <c r="N212" i="3" s="1"/>
  <c r="N219" i="3" s="1"/>
  <c r="O203" i="3"/>
  <c r="O212" i="3" s="1"/>
  <c r="O219" i="3" s="1"/>
  <c r="H212" i="3"/>
  <c r="E249" i="3" l="1"/>
  <c r="E248" i="3"/>
  <c r="G203" i="3" l="1"/>
  <c r="G212" i="3" s="1"/>
  <c r="G219" i="3" s="1"/>
  <c r="D261" i="3" l="1"/>
  <c r="C261" i="3"/>
  <c r="N208" i="3"/>
  <c r="M208" i="3"/>
  <c r="F203" i="3"/>
  <c r="F212" i="3" s="1"/>
  <c r="F219" i="3" s="1"/>
  <c r="C262" i="3"/>
  <c r="D260" i="3"/>
  <c r="C260" i="3"/>
  <c r="D259" i="3"/>
  <c r="C259" i="3"/>
  <c r="E258" i="3"/>
  <c r="C258" i="3"/>
  <c r="D198" i="3"/>
  <c r="D199" i="3" s="1"/>
  <c r="C198" i="3"/>
  <c r="C199" i="3" s="1"/>
  <c r="C224" i="3" l="1"/>
  <c r="H272" i="3" s="1"/>
  <c r="H279" i="3" s="1"/>
  <c r="F220" i="3"/>
  <c r="L220" i="3"/>
  <c r="N220" i="3"/>
  <c r="J220" i="3"/>
  <c r="O220" i="3"/>
  <c r="I220" i="3"/>
  <c r="K220" i="3"/>
  <c r="M220" i="3"/>
  <c r="H220" i="3"/>
  <c r="G220" i="3"/>
  <c r="D224" i="3"/>
  <c r="I272" i="3" s="1"/>
  <c r="I279" i="3" s="1"/>
  <c r="D201" i="3"/>
  <c r="D247" i="3" s="1"/>
  <c r="D208" i="3"/>
  <c r="D223" i="3"/>
  <c r="G272" i="3" s="1"/>
  <c r="D222" i="3"/>
  <c r="E272" i="3" s="1"/>
  <c r="D207" i="3"/>
  <c r="D258" i="3"/>
  <c r="D203" i="3"/>
  <c r="H282" i="3" l="1"/>
  <c r="H280" i="3"/>
  <c r="H292" i="3"/>
  <c r="H293" i="3"/>
  <c r="H290" i="3"/>
  <c r="H289" i="3"/>
  <c r="H288" i="3"/>
  <c r="H276" i="3"/>
  <c r="H287" i="3"/>
  <c r="H284" i="3"/>
  <c r="H274" i="3"/>
  <c r="H285" i="3"/>
  <c r="H286" i="3"/>
  <c r="H278" i="3"/>
  <c r="H291" i="3"/>
  <c r="H283" i="3"/>
  <c r="H277" i="3"/>
  <c r="H275" i="3"/>
  <c r="D200" i="3"/>
  <c r="D209" i="3" s="1"/>
  <c r="H281" i="3"/>
  <c r="H273" i="3"/>
  <c r="C233" i="3"/>
  <c r="G233" i="3" s="1"/>
  <c r="C237" i="3"/>
  <c r="G237" i="3" s="1"/>
  <c r="C241" i="3"/>
  <c r="G241" i="3" s="1"/>
  <c r="C240" i="3"/>
  <c r="G240" i="3" s="1"/>
  <c r="C234" i="3"/>
  <c r="G234" i="3" s="1"/>
  <c r="C238" i="3"/>
  <c r="G238" i="3" s="1"/>
  <c r="C232" i="3"/>
  <c r="G232" i="3" s="1"/>
  <c r="C235" i="3"/>
  <c r="G235" i="3" s="1"/>
  <c r="C239" i="3"/>
  <c r="G239" i="3" s="1"/>
  <c r="C236" i="3"/>
  <c r="G236" i="3" s="1"/>
  <c r="I291" i="3"/>
  <c r="I274" i="3"/>
  <c r="I281" i="3"/>
  <c r="I288" i="3"/>
  <c r="I283" i="3"/>
  <c r="I285" i="3"/>
  <c r="I282" i="3"/>
  <c r="I286" i="3"/>
  <c r="I284" i="3"/>
  <c r="I293" i="3"/>
  <c r="I275" i="3"/>
  <c r="I287" i="3"/>
  <c r="I292" i="3"/>
  <c r="I289" i="3"/>
  <c r="I280" i="3"/>
  <c r="I277" i="3"/>
  <c r="I278" i="3"/>
  <c r="I290" i="3"/>
  <c r="I276" i="3"/>
  <c r="I273" i="3"/>
  <c r="C223" i="3"/>
  <c r="F272" i="3" s="1"/>
  <c r="F273" i="3" s="1"/>
  <c r="C201" i="3"/>
  <c r="C203" i="3"/>
  <c r="C208" i="3"/>
  <c r="C209" i="3" s="1"/>
  <c r="C207" i="3"/>
  <c r="C222" i="3"/>
  <c r="D272" i="3" s="1"/>
  <c r="D279" i="3" s="1"/>
  <c r="D249" i="3"/>
  <c r="E278" i="3"/>
  <c r="E282" i="3"/>
  <c r="E286" i="3"/>
  <c r="E290" i="3"/>
  <c r="E274" i="3"/>
  <c r="E277" i="3"/>
  <c r="E285" i="3"/>
  <c r="E289" i="3"/>
  <c r="E275" i="3"/>
  <c r="E279" i="3"/>
  <c r="E283" i="3"/>
  <c r="E287" i="3"/>
  <c r="E291" i="3"/>
  <c r="E273" i="3"/>
  <c r="E276" i="3"/>
  <c r="E280" i="3"/>
  <c r="E284" i="3"/>
  <c r="E288" i="3"/>
  <c r="E292" i="3"/>
  <c r="E281" i="3"/>
  <c r="E293" i="3"/>
  <c r="G274" i="3"/>
  <c r="G287" i="3"/>
  <c r="G289" i="3"/>
  <c r="G273" i="3"/>
  <c r="G280" i="3"/>
  <c r="G290" i="3"/>
  <c r="G281" i="3"/>
  <c r="G277" i="3"/>
  <c r="G279" i="3"/>
  <c r="G285" i="3"/>
  <c r="G292" i="3"/>
  <c r="G276" i="3"/>
  <c r="G286" i="3"/>
  <c r="G275" i="3"/>
  <c r="G288" i="3"/>
  <c r="G291" i="3"/>
  <c r="G282" i="3"/>
  <c r="G293" i="3"/>
  <c r="G284" i="3"/>
  <c r="G283" i="3"/>
  <c r="G278" i="3"/>
  <c r="D212" i="3"/>
  <c r="D211" i="3"/>
  <c r="D202" i="3" l="1"/>
  <c r="D204" i="3" s="1"/>
  <c r="C126" i="3"/>
  <c r="E241" i="3"/>
  <c r="F241" i="3"/>
  <c r="D241" i="3"/>
  <c r="D235" i="3"/>
  <c r="F235" i="3"/>
  <c r="E235" i="3"/>
  <c r="F240" i="3"/>
  <c r="E240" i="3"/>
  <c r="D240" i="3"/>
  <c r="D232" i="3"/>
  <c r="E232" i="3"/>
  <c r="F232" i="3"/>
  <c r="F236" i="3"/>
  <c r="E236" i="3"/>
  <c r="D236" i="3"/>
  <c r="D238" i="3"/>
  <c r="F238" i="3"/>
  <c r="E238" i="3"/>
  <c r="E237" i="3"/>
  <c r="D237" i="3"/>
  <c r="F237" i="3"/>
  <c r="D239" i="3"/>
  <c r="F239" i="3"/>
  <c r="E239" i="3"/>
  <c r="D234" i="3"/>
  <c r="F234" i="3"/>
  <c r="E234" i="3"/>
  <c r="D233" i="3"/>
  <c r="F233" i="3"/>
  <c r="E233" i="3"/>
  <c r="C248" i="3"/>
  <c r="C252" i="3" s="1"/>
  <c r="D252" i="3"/>
  <c r="D251" i="3"/>
  <c r="C247" i="3"/>
  <c r="D291" i="3"/>
  <c r="D275" i="3"/>
  <c r="D286" i="3"/>
  <c r="D281" i="3"/>
  <c r="D277" i="3"/>
  <c r="D274" i="3"/>
  <c r="D280" i="3"/>
  <c r="C212" i="3"/>
  <c r="E128" i="3" s="1"/>
  <c r="F292" i="3"/>
  <c r="D293" i="3"/>
  <c r="D276" i="3"/>
  <c r="F285" i="3"/>
  <c r="F290" i="3"/>
  <c r="F282" i="3"/>
  <c r="D278" i="3"/>
  <c r="D292" i="3"/>
  <c r="D283" i="3"/>
  <c r="C202" i="3"/>
  <c r="C204" i="3" s="1"/>
  <c r="F275" i="3"/>
  <c r="F293" i="3"/>
  <c r="D290" i="3"/>
  <c r="D289" i="3"/>
  <c r="D284" i="3"/>
  <c r="D287" i="3"/>
  <c r="F281" i="3"/>
  <c r="F289" i="3"/>
  <c r="F280" i="3"/>
  <c r="C210" i="3"/>
  <c r="D282" i="3"/>
  <c r="D285" i="3"/>
  <c r="D288" i="3"/>
  <c r="D273" i="3"/>
  <c r="F287" i="3"/>
  <c r="F278" i="3"/>
  <c r="F291" i="3"/>
  <c r="F277" i="3"/>
  <c r="F288" i="3"/>
  <c r="F276" i="3"/>
  <c r="F284" i="3"/>
  <c r="F274" i="3"/>
  <c r="F279" i="3"/>
  <c r="F286" i="3"/>
  <c r="F283" i="3"/>
  <c r="C211" i="3"/>
  <c r="C205" i="3"/>
  <c r="C206" i="3" s="1"/>
  <c r="D205" i="3"/>
  <c r="D206" i="3" s="1"/>
  <c r="D210" i="3"/>
  <c r="D213" i="3"/>
  <c r="D215" i="3"/>
  <c r="D214" i="3" l="1"/>
  <c r="D217" i="3"/>
  <c r="C251" i="3"/>
  <c r="D216" i="3"/>
  <c r="F62" i="3" s="1"/>
  <c r="C213" i="3"/>
  <c r="C215" i="3"/>
  <c r="D219" i="3"/>
  <c r="D218" i="3" l="1"/>
  <c r="F64" i="3" s="1"/>
  <c r="C214" i="3"/>
  <c r="C217" i="3"/>
  <c r="D221" i="3"/>
  <c r="F66" i="3" s="1"/>
  <c r="E126" i="3"/>
  <c r="C216" i="3"/>
  <c r="D62" i="3" s="1"/>
  <c r="C219" i="3"/>
  <c r="C221" i="3" s="1"/>
  <c r="C218" i="3" l="1"/>
  <c r="D64" i="3" s="1"/>
  <c r="D66" i="3"/>
</calcChain>
</file>

<file path=xl/sharedStrings.xml><?xml version="1.0" encoding="utf-8"?>
<sst xmlns="http://schemas.openxmlformats.org/spreadsheetml/2006/main" count="200" uniqueCount="134">
  <si>
    <t>CCGT</t>
  </si>
  <si>
    <t>Wind turbine</t>
  </si>
  <si>
    <t>Heat pump</t>
  </si>
  <si>
    <t>Input</t>
  </si>
  <si>
    <t>Output</t>
  </si>
  <si>
    <t>Electric vehicle</t>
  </si>
  <si>
    <t>ICE vehicle</t>
  </si>
  <si>
    <t>Direct air capture</t>
  </si>
  <si>
    <t>Output per unit of input</t>
  </si>
  <si>
    <t>Fuel</t>
  </si>
  <si>
    <t>Emissions intensity of input (kgCO2e/input)</t>
  </si>
  <si>
    <t>Gas boiler</t>
  </si>
  <si>
    <t>Credits earned (bought) per unit of input</t>
  </si>
  <si>
    <t>kWh Gas</t>
  </si>
  <si>
    <t>kWh Electricity</t>
  </si>
  <si>
    <t>kWh Petrol</t>
  </si>
  <si>
    <t>kWh Heat</t>
  </si>
  <si>
    <t>km Travel</t>
  </si>
  <si>
    <t>Input description</t>
  </si>
  <si>
    <t>Emission description</t>
  </si>
  <si>
    <t>Output description</t>
  </si>
  <si>
    <t>Gas CCS</t>
  </si>
  <si>
    <t>Emissions per unit of output</t>
  </si>
  <si>
    <t>Description</t>
  </si>
  <si>
    <t>kWh Renewable energy</t>
  </si>
  <si>
    <t>kg Carbon</t>
  </si>
  <si>
    <t>kg Stored carbon</t>
  </si>
  <si>
    <t>Help cell</t>
  </si>
  <si>
    <t>Detailed calculations</t>
  </si>
  <si>
    <t>Information for chosen technology</t>
  </si>
  <si>
    <t>Electricity generation</t>
  </si>
  <si>
    <t>Heat generation</t>
  </si>
  <si>
    <t>Transport</t>
  </si>
  <si>
    <t>Energy efficiency</t>
  </si>
  <si>
    <t>Gas boiler (well insulated house)</t>
  </si>
  <si>
    <t>Gas boiler (poorly insulated house)</t>
  </si>
  <si>
    <t>Chosen tech 1</t>
  </si>
  <si>
    <t>Chosen tech 2</t>
  </si>
  <si>
    <t>Gas</t>
  </si>
  <si>
    <t>Electricity</t>
  </si>
  <si>
    <t>Wind</t>
  </si>
  <si>
    <t>Heat</t>
  </si>
  <si>
    <t>HDDs</t>
  </si>
  <si>
    <t>Travel</t>
  </si>
  <si>
    <t>Carbon</t>
  </si>
  <si>
    <t>Boiler</t>
  </si>
  <si>
    <t>Power station</t>
  </si>
  <si>
    <t>House</t>
  </si>
  <si>
    <t>Car</t>
  </si>
  <si>
    <t>CCS</t>
  </si>
  <si>
    <t>Blank</t>
  </si>
  <si>
    <t>Input used</t>
  </si>
  <si>
    <t>Total emissions (kgCO2e)</t>
  </si>
  <si>
    <t>Kg of credits earned (bought)</t>
  </si>
  <si>
    <t>Image for input fuel</t>
  </si>
  <si>
    <t>Input fuel 1</t>
  </si>
  <si>
    <t>Petrol</t>
  </si>
  <si>
    <t>Input fuel 2</t>
  </si>
  <si>
    <t>Image for output</t>
  </si>
  <si>
    <t>Output 1</t>
  </si>
  <si>
    <t>Output 2</t>
  </si>
  <si>
    <t>kWh Gas (with CCS)</t>
  </si>
  <si>
    <t>Credits required per unit input</t>
  </si>
  <si>
    <t>Credits required per unit output</t>
  </si>
  <si>
    <t>Credits required per unit carbon</t>
  </si>
  <si>
    <t>Position</t>
  </si>
  <si>
    <t>Standard</t>
  </si>
  <si>
    <t>kG Carbon</t>
  </si>
  <si>
    <t>Tech 1</t>
  </si>
  <si>
    <t>Tech 2</t>
  </si>
  <si>
    <t>Image for tech</t>
  </si>
  <si>
    <t>Heatpump</t>
  </si>
  <si>
    <t>HDD at a comfortable temperature</t>
  </si>
  <si>
    <t>Positive error bar</t>
  </si>
  <si>
    <t>Negative error bar</t>
  </si>
  <si>
    <t>Summary results</t>
  </si>
  <si>
    <t>Ranking</t>
  </si>
  <si>
    <t>Rank</t>
  </si>
  <si>
    <t>Emissions intensity description</t>
  </si>
  <si>
    <t>Calculations</t>
  </si>
  <si>
    <t>The graph below shows the credits that each technology requires per kg of carbon abated (negative values indicate that it receives credits for emissions)</t>
  </si>
  <si>
    <t>Source for bar chart</t>
  </si>
  <si>
    <t>Technology ID</t>
  </si>
  <si>
    <t>Technology name</t>
  </si>
  <si>
    <t>Credits under standard</t>
  </si>
  <si>
    <t>Source for chart comparing intensity of technologies with the standard</t>
  </si>
  <si>
    <t>Emissions intensity inputs</t>
  </si>
  <si>
    <t>Adjust the blue values below to change the intensities used in the model</t>
  </si>
  <si>
    <t>Source</t>
  </si>
  <si>
    <t>Assumption</t>
  </si>
  <si>
    <t>ESME 4.4</t>
  </si>
  <si>
    <t>Emissions intensity (kg/unit)</t>
  </si>
  <si>
    <t>95% capture rate, as per ESME 4.4</t>
  </si>
  <si>
    <t>Assumption (we are not using current values from BEIS as the average intensity is greater than gas at current gen mix)</t>
  </si>
  <si>
    <t>This table is used to select the icons on the infographic. Only green-highlighted icons exist.</t>
  </si>
  <si>
    <t>Empty</t>
  </si>
  <si>
    <t>Categories for dropdowns</t>
  </si>
  <si>
    <t>Chosen category for dropdowns</t>
  </si>
  <si>
    <t>Icon name</t>
  </si>
  <si>
    <t>Credits required under a carbon intensity standard</t>
  </si>
  <si>
    <t>The teal bars show this under a carbon tax or cap-and-trade (i.e. a zero standard), the yellow bars show this for the standard specified above.</t>
  </si>
  <si>
    <t>Technologies which do not emit any carbon are not shown.</t>
  </si>
  <si>
    <t>This section allows you to compare the effect of applying an intensity standard in a given sector, and between two technologies.</t>
  </si>
  <si>
    <t xml:space="preserve">Input </t>
  </si>
  <si>
    <t>Instructions:</t>
  </si>
  <si>
    <t>Assessing the impact of a carbon intensity standard versus a tax or tradeable permit system</t>
  </si>
  <si>
    <t>Illustrating the difference in carbon intensity between sectors and technologies</t>
  </si>
  <si>
    <t xml:space="preserve">Using the 'User Input' cells, select: </t>
  </si>
  <si>
    <t>Model key:</t>
  </si>
  <si>
    <t>Results</t>
  </si>
  <si>
    <t>User Input</t>
  </si>
  <si>
    <t>Inputs</t>
  </si>
  <si>
    <t>Resulting emissions intensity and credit requirements</t>
  </si>
  <si>
    <t>Underlying inputs and calculations</t>
  </si>
  <si>
    <t>Carbon emissions and outputs</t>
  </si>
  <si>
    <t>Carbon tax (0kg/KWh standard)</t>
  </si>
  <si>
    <t xml:space="preserve">1. Enter intensity standard:  </t>
  </si>
  <si>
    <t xml:space="preserve">2. Select a sector:  </t>
  </si>
  <si>
    <t>Chosen technologies 
(for relevant sector)</t>
  </si>
  <si>
    <t>1. the level of the intensity standard you wish to consider. Enter zero to assess a standard "cap-and-trade" or carbon tax.</t>
  </si>
  <si>
    <t>2. the sector you would like to assess.</t>
  </si>
  <si>
    <t>Simple emissions target model</t>
  </si>
  <si>
    <t>Credits required under a tax or tradeable permit system</t>
  </si>
  <si>
    <t xml:space="preserve">This section compares the credit market outcomes with an intensity standard for the sector and technologies selected above, with the outcomes with a carbon tax or tradeable permit system </t>
  </si>
  <si>
    <t xml:space="preserve">3. Choose two technologies:  </t>
  </si>
  <si>
    <t>3. two different technologies (e.g. a gas boiler and a heat pump). Only technologies within the chosen sector can be selected.</t>
  </si>
  <si>
    <t xml:space="preserve">4. Choose basis for comparison:  </t>
  </si>
  <si>
    <t>--&gt; "Input" to make the fuel input constant across both technologies.</t>
  </si>
  <si>
    <t>--&gt; "Output" to make the output (e.g. miles travelled) the same across each of the chosen technologies. This can illustrate the credits earned for abatement (e.g. replacing an ICE car with an EV that drives the same distance).</t>
  </si>
  <si>
    <t>--&gt; "Carbon" to make the carbon emissions the same across both technologies. This allows you to compare the credits earned/needed per kg of carbon emitted.</t>
  </si>
  <si>
    <r>
      <t xml:space="preserve">You do not need to edit this section unless you wish to adjust technology inputs, which are given in </t>
    </r>
    <r>
      <rPr>
        <i/>
        <sz val="12"/>
        <color rgb="FF0000FF"/>
        <rFont val="Arial"/>
        <family val="2"/>
      </rPr>
      <t>blue text</t>
    </r>
    <r>
      <rPr>
        <i/>
        <sz val="12"/>
        <color indexed="8"/>
        <rFont val="Arial"/>
        <family val="2"/>
      </rPr>
      <t>.</t>
    </r>
  </si>
  <si>
    <t>4. on what basis you would like to compare the two technologies. A like-for-like comparison between sectors/technologies can be made by choosing:</t>
  </si>
  <si>
    <t>The capacity of the second technology will then be scaled up or down such that its input, output, or carbon emissions are equal to the first technology.</t>
  </si>
  <si>
    <t>Please note that as no amount of wind turbines will produce any carbon, it is not possible to equate the carbon emissions of wind to a carbon emitting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</si>
</sst>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2" formatCode="_-&quot;£&quot;* #,##0_-;\-&quot;£&quot;* #,##0_-;_-&quot;£&quot;* &quot;-&quot;_-;_-@_-"/>
    <numFmt numFmtId="43" formatCode="_-* #,##0.00_-;\-* #,##0.00_-;_-* &quot;-&quot;??_-;_-@_-"/>
    <numFmt numFmtId="164" formatCode="_-* #,##0_-;\-* #,##0_-;_-* &quot;-&quot;??_-;_-@_-"/>
    <numFmt numFmtId="165" formatCode="_-[$£-809]* #,##0.00_-;\-[$£-809]* #,##0.00_-;_-[$£-809]* &quot;-&quot;??_-;_-@_-"/>
    <numFmt numFmtId="166" formatCode="0.00\ &quot;kgCO2/kWh&quot;"/>
  </numFmts>
  <fonts count="46" x14ac:knownFonts="1">
    <font>
      <sz val="10"/>
      <name val="Arial"/>
    </font>
    <font>
      <sz val="10"/>
      <name val="Arial"/>
      <family val="2"/>
    </font>
    <font>
      <sz val="10"/>
      <color indexed="8"/>
      <name val="Arial"/>
      <family val="2"/>
    </font>
    <font>
      <sz val="10"/>
      <color indexed="12"/>
      <name val="Arial"/>
      <family val="2"/>
    </font>
    <font>
      <b/>
      <sz val="10"/>
      <color theme="6"/>
      <name val="Arial"/>
      <family val="2"/>
    </font>
    <font>
      <sz val="10"/>
      <color theme="3"/>
      <name val="Arial"/>
      <family val="2"/>
    </font>
    <font>
      <b/>
      <sz val="12"/>
      <color theme="1"/>
      <name val="Arial"/>
      <family val="2"/>
    </font>
    <font>
      <b/>
      <sz val="16"/>
      <color theme="0"/>
      <name val="Arial"/>
      <family val="2"/>
    </font>
    <font>
      <sz val="1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0"/>
      <color theme="1"/>
      <name val="Arial"/>
      <family val="2"/>
    </font>
    <font>
      <i/>
      <sz val="10"/>
      <name val="Arial"/>
      <family val="2"/>
    </font>
    <font>
      <b/>
      <sz val="10"/>
      <color indexed="8"/>
      <name val="Arial"/>
      <family val="2"/>
    </font>
    <font>
      <sz val="10"/>
      <color rgb="FF0000FF"/>
      <name val="Arial"/>
      <family val="2"/>
    </font>
    <font>
      <b/>
      <sz val="11"/>
      <color theme="1"/>
      <name val="Arial"/>
      <family val="2"/>
    </font>
    <font>
      <i/>
      <sz val="10"/>
      <color rgb="FFE83F35"/>
      <name val="Arial"/>
      <family val="2"/>
    </font>
    <font>
      <i/>
      <sz val="10"/>
      <color indexed="8"/>
      <name val="Arial"/>
      <family val="2"/>
    </font>
    <font>
      <b/>
      <sz val="24"/>
      <color theme="0"/>
      <name val="Arial"/>
      <family val="2"/>
    </font>
    <font>
      <b/>
      <sz val="12"/>
      <color indexed="8"/>
      <name val="Arial"/>
      <family val="2"/>
    </font>
    <font>
      <sz val="10"/>
      <color theme="0"/>
      <name val="Arial"/>
      <family val="2"/>
    </font>
    <font>
      <b/>
      <sz val="12"/>
      <name val="Arial"/>
      <family val="2"/>
    </font>
    <font>
      <sz val="12"/>
      <color indexed="8"/>
      <name val="Arial"/>
      <family val="2"/>
    </font>
    <font>
      <i/>
      <sz val="10"/>
      <color rgb="FF0000FF"/>
      <name val="Arial"/>
      <family val="2"/>
    </font>
    <font>
      <b/>
      <sz val="12"/>
      <color theme="0"/>
      <name val="Arial"/>
      <family val="2"/>
    </font>
    <font>
      <b/>
      <sz val="10"/>
      <color theme="0"/>
      <name val="Arial"/>
      <family val="2"/>
    </font>
    <font>
      <b/>
      <sz val="11"/>
      <color theme="0"/>
      <name val="Arial"/>
      <family val="2"/>
    </font>
    <font>
      <b/>
      <sz val="11"/>
      <color indexed="8"/>
      <name val="Arial"/>
      <family val="2"/>
    </font>
    <font>
      <i/>
      <sz val="12"/>
      <color indexed="8"/>
      <name val="Arial"/>
      <family val="2"/>
    </font>
    <font>
      <b/>
      <sz val="12"/>
      <color theme="6"/>
      <name val="Arial"/>
      <family val="2"/>
    </font>
    <font>
      <b/>
      <sz val="14"/>
      <color theme="0" tint="-0.34998626667073579"/>
      <name val="Arial"/>
      <family val="2"/>
    </font>
    <font>
      <b/>
      <sz val="14"/>
      <color theme="7"/>
      <name val="Arial"/>
      <family val="2"/>
    </font>
    <font>
      <b/>
      <sz val="14"/>
      <color theme="6"/>
      <name val="Arial"/>
      <family val="2"/>
    </font>
    <font>
      <b/>
      <sz val="14"/>
      <color theme="8"/>
      <name val="Arial"/>
      <family val="2"/>
    </font>
    <font>
      <b/>
      <u/>
      <sz val="12"/>
      <color theme="6"/>
      <name val="Arial"/>
      <family val="2"/>
    </font>
    <font>
      <sz val="12"/>
      <color theme="0"/>
      <name val="Arial"/>
      <family val="2"/>
    </font>
    <font>
      <b/>
      <sz val="14"/>
      <color theme="0"/>
      <name val="Arial"/>
      <family val="2"/>
    </font>
    <font>
      <i/>
      <sz val="12"/>
      <color rgb="FF0000FF"/>
      <name val="Arial"/>
      <family val="2"/>
    </font>
  </fonts>
  <fills count="19">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59999389629810485"/>
        <bgColor indexed="64"/>
      </patternFill>
    </fill>
    <fill>
      <patternFill patternType="solid">
        <fgColor theme="6"/>
        <bgColor indexed="64"/>
      </patternFill>
    </fill>
    <fill>
      <patternFill patternType="solid">
        <fgColor rgb="FFFFFFCC"/>
        <bgColor indexed="64"/>
      </patternFill>
    </fill>
    <fill>
      <patternFill patternType="solid">
        <fgColor theme="9"/>
        <bgColor indexed="64"/>
      </patternFill>
    </fill>
    <fill>
      <patternFill patternType="solid">
        <fgColor theme="0"/>
        <bgColor indexed="64"/>
      </patternFill>
    </fill>
    <fill>
      <patternFill patternType="solid">
        <fgColor theme="8"/>
        <bgColor indexed="64"/>
      </patternFill>
    </fill>
    <fill>
      <patternFill patternType="solid">
        <fgColor theme="7"/>
        <bgColor indexed="64"/>
      </patternFill>
    </fill>
  </fills>
  <borders count="22">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theme="6"/>
      </left>
      <right style="thin">
        <color theme="6"/>
      </right>
      <top style="thin">
        <color theme="6"/>
      </top>
      <bottom style="thin">
        <color theme="6"/>
      </bottom>
      <diagonal/>
    </border>
    <border>
      <left style="thin">
        <color indexed="64"/>
      </left>
      <right/>
      <top/>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s>
  <cellStyleXfs count="22">
    <xf numFmtId="0" fontId="0" fillId="0" borderId="0"/>
    <xf numFmtId="0" fontId="7" fillId="3" borderId="0" applyNumberFormat="0" applyAlignment="0" applyProtection="0"/>
    <xf numFmtId="0" fontId="7" fillId="3" borderId="0" applyNumberFormat="0" applyAlignment="0" applyProtection="0"/>
    <xf numFmtId="0" fontId="6" fillId="2" borderId="1" applyNumberFormat="0" applyAlignment="0" applyProtection="0"/>
    <xf numFmtId="0" fontId="19" fillId="2" borderId="7" applyNumberFormat="0" applyAlignment="0" applyProtection="0"/>
    <xf numFmtId="0" fontId="19" fillId="0" borderId="8" applyNumberFormat="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2" applyNumberFormat="0" applyAlignment="0" applyProtection="0"/>
    <xf numFmtId="0" fontId="13" fillId="9" borderId="3" applyNumberFormat="0" applyAlignment="0" applyProtection="0"/>
    <xf numFmtId="0" fontId="14" fillId="9" borderId="2" applyNumberFormat="0" applyAlignment="0" applyProtection="0"/>
    <xf numFmtId="0" fontId="15" fillId="0" borderId="4" applyNumberFormat="0" applyFill="0" applyAlignment="0" applyProtection="0"/>
    <xf numFmtId="0" fontId="16" fillId="10" borderId="5" applyNumberFormat="0" applyAlignment="0" applyProtection="0"/>
    <xf numFmtId="0" fontId="17" fillId="0" borderId="0" applyNumberFormat="0" applyFill="0" applyBorder="0" applyAlignment="0" applyProtection="0"/>
    <xf numFmtId="0" fontId="8" fillId="11" borderId="6" applyNumberFormat="0" applyFont="0" applyAlignment="0" applyProtection="0"/>
    <xf numFmtId="0" fontId="18" fillId="0" borderId="0" applyNumberFormat="0" applyFill="0" applyBorder="0" applyAlignment="0" applyProtection="0"/>
    <xf numFmtId="43" fontId="3" fillId="4" borderId="0"/>
    <xf numFmtId="43" fontId="4" fillId="0" borderId="0"/>
    <xf numFmtId="43" fontId="5" fillId="0" borderId="0"/>
    <xf numFmtId="43" fontId="1" fillId="0" borderId="0"/>
    <xf numFmtId="42" fontId="3" fillId="0" borderId="0"/>
  </cellStyleXfs>
  <cellXfs count="89">
    <xf numFmtId="0" fontId="0" fillId="0" borderId="0" xfId="0"/>
    <xf numFmtId="0" fontId="2" fillId="0" borderId="0" xfId="0" applyFont="1"/>
    <xf numFmtId="6" fontId="2" fillId="0" borderId="0" xfId="0" applyNumberFormat="1" applyFont="1"/>
    <xf numFmtId="8" fontId="2" fillId="0" borderId="0" xfId="0" applyNumberFormat="1" applyFont="1"/>
    <xf numFmtId="165" fontId="2" fillId="0" borderId="0" xfId="0" applyNumberFormat="1" applyFont="1"/>
    <xf numFmtId="0" fontId="2" fillId="0" borderId="0" xfId="0" applyFont="1" applyAlignment="1">
      <alignment wrapText="1"/>
    </xf>
    <xf numFmtId="0" fontId="24" fillId="0" borderId="0" xfId="0" applyFont="1"/>
    <xf numFmtId="0" fontId="26" fillId="13" borderId="0" xfId="3" applyFont="1" applyFill="1" applyBorder="1"/>
    <xf numFmtId="0" fontId="7" fillId="13" borderId="0" xfId="3" applyFont="1" applyFill="1" applyBorder="1"/>
    <xf numFmtId="0" fontId="27" fillId="14" borderId="9" xfId="0" applyFont="1" applyFill="1" applyBorder="1"/>
    <xf numFmtId="166" fontId="29" fillId="14" borderId="9" xfId="0" applyNumberFormat="1" applyFont="1" applyFill="1" applyBorder="1" applyAlignment="1">
      <alignment horizontal="left"/>
    </xf>
    <xf numFmtId="0" fontId="27" fillId="0" borderId="0" xfId="0" applyFont="1" applyAlignment="1">
      <alignment horizontal="center"/>
    </xf>
    <xf numFmtId="0" fontId="6" fillId="2" borderId="1" xfId="3"/>
    <xf numFmtId="6" fontId="6" fillId="2" borderId="1" xfId="3" applyNumberFormat="1"/>
    <xf numFmtId="0" fontId="30" fillId="0" borderId="0" xfId="0" applyFont="1"/>
    <xf numFmtId="0" fontId="27" fillId="0" borderId="0" xfId="0" applyFont="1" applyAlignment="1">
      <alignment horizontal="center" wrapText="1"/>
    </xf>
    <xf numFmtId="0" fontId="32" fillId="0" borderId="0" xfId="0" applyFont="1" applyAlignment="1">
      <alignment horizontal="center" wrapText="1"/>
    </xf>
    <xf numFmtId="0" fontId="6" fillId="2" borderId="1" xfId="3" applyAlignment="1">
      <alignment wrapText="1"/>
    </xf>
    <xf numFmtId="0" fontId="2" fillId="0" borderId="10" xfId="0" applyFont="1" applyBorder="1"/>
    <xf numFmtId="0" fontId="22" fillId="0" borderId="10" xfId="0" applyFont="1" applyBorder="1" applyAlignment="1">
      <alignment wrapText="1"/>
    </xf>
    <xf numFmtId="0" fontId="22" fillId="0" borderId="10" xfId="0" applyFont="1" applyBorder="1"/>
    <xf numFmtId="0" fontId="20" fillId="0" borderId="10" xfId="0" applyFont="1" applyBorder="1"/>
    <xf numFmtId="2" fontId="1" fillId="0" borderId="10" xfId="0" applyNumberFormat="1" applyFont="1" applyBorder="1" applyAlignment="1">
      <alignment horizontal="left"/>
    </xf>
    <xf numFmtId="2" fontId="2" fillId="0" borderId="10" xfId="0" applyNumberFormat="1" applyFont="1" applyBorder="1" applyAlignment="1">
      <alignment horizontal="left"/>
    </xf>
    <xf numFmtId="0" fontId="25" fillId="0" borderId="10" xfId="0" applyFont="1" applyBorder="1"/>
    <xf numFmtId="9" fontId="22" fillId="0" borderId="10" xfId="0" applyNumberFormat="1" applyFont="1" applyBorder="1" applyAlignment="1">
      <alignment horizontal="left"/>
    </xf>
    <xf numFmtId="0" fontId="22" fillId="0" borderId="10" xfId="0" applyFont="1" applyBorder="1" applyAlignment="1">
      <alignment horizontal="left"/>
    </xf>
    <xf numFmtId="2" fontId="22" fillId="0" borderId="10" xfId="0" applyNumberFormat="1" applyFont="1" applyBorder="1" applyAlignment="1">
      <alignment horizontal="left"/>
    </xf>
    <xf numFmtId="8" fontId="20" fillId="0" borderId="10" xfId="0" applyNumberFormat="1" applyFont="1" applyBorder="1" applyAlignment="1">
      <alignment wrapText="1"/>
    </xf>
    <xf numFmtId="0" fontId="2" fillId="0" borderId="10" xfId="0" applyFont="1" applyBorder="1" applyAlignment="1">
      <alignment wrapText="1"/>
    </xf>
    <xf numFmtId="8" fontId="31" fillId="0" borderId="10" xfId="0" applyNumberFormat="1" applyFont="1" applyBorder="1" applyAlignment="1">
      <alignment wrapText="1"/>
    </xf>
    <xf numFmtId="8" fontId="22" fillId="0" borderId="10" xfId="0" applyNumberFormat="1" applyFont="1" applyBorder="1"/>
    <xf numFmtId="6" fontId="28" fillId="13" borderId="10" xfId="0" applyNumberFormat="1" applyFont="1" applyFill="1" applyBorder="1"/>
    <xf numFmtId="0" fontId="2" fillId="13" borderId="10" xfId="0" applyFont="1" applyFill="1" applyBorder="1"/>
    <xf numFmtId="0" fontId="28" fillId="15" borderId="10" xfId="0" applyFont="1" applyFill="1" applyBorder="1"/>
    <xf numFmtId="0" fontId="28" fillId="13" borderId="10" xfId="0" applyFont="1" applyFill="1" applyBorder="1"/>
    <xf numFmtId="0" fontId="2" fillId="15" borderId="10" xfId="0" applyFont="1" applyFill="1" applyBorder="1"/>
    <xf numFmtId="0" fontId="23" fillId="12" borderId="10" xfId="4" applyFont="1" applyFill="1" applyBorder="1" applyAlignment="1">
      <alignment wrapText="1"/>
    </xf>
    <xf numFmtId="0" fontId="23" fillId="2" borderId="10" xfId="4" applyFont="1" applyBorder="1" applyAlignment="1">
      <alignment wrapText="1"/>
    </xf>
    <xf numFmtId="43" fontId="5" fillId="0" borderId="10" xfId="19" applyBorder="1"/>
    <xf numFmtId="164" fontId="5" fillId="0" borderId="10" xfId="19" applyNumberFormat="1" applyBorder="1"/>
    <xf numFmtId="0" fontId="21" fillId="0" borderId="10" xfId="0" applyFont="1" applyBorder="1"/>
    <xf numFmtId="0" fontId="2" fillId="0" borderId="10" xfId="0" applyFont="1" applyBorder="1" applyAlignment="1">
      <alignment horizontal="left"/>
    </xf>
    <xf numFmtId="0" fontId="21" fillId="0" borderId="10" xfId="0" applyFont="1" applyBorder="1" applyAlignment="1">
      <alignment wrapText="1"/>
    </xf>
    <xf numFmtId="0" fontId="33" fillId="13" borderId="0" xfId="0" applyFont="1" applyFill="1"/>
    <xf numFmtId="0" fontId="34" fillId="13" borderId="10" xfId="4" applyFont="1" applyFill="1" applyBorder="1" applyAlignment="1">
      <alignment wrapText="1"/>
    </xf>
    <xf numFmtId="0" fontId="35" fillId="0" borderId="0" xfId="0" applyFont="1"/>
    <xf numFmtId="0" fontId="2" fillId="2" borderId="10" xfId="0" applyFont="1" applyFill="1" applyBorder="1"/>
    <xf numFmtId="0" fontId="33" fillId="13" borderId="10" xfId="0" applyFont="1" applyFill="1" applyBorder="1"/>
    <xf numFmtId="0" fontId="21" fillId="2" borderId="10" xfId="0" applyFont="1" applyFill="1" applyBorder="1"/>
    <xf numFmtId="0" fontId="30" fillId="2" borderId="11" xfId="0" applyFont="1" applyFill="1" applyBorder="1"/>
    <xf numFmtId="0" fontId="36" fillId="0" borderId="0" xfId="0" applyFont="1"/>
    <xf numFmtId="0" fontId="25" fillId="0" borderId="0" xfId="0" applyFont="1"/>
    <xf numFmtId="0" fontId="36" fillId="0" borderId="0" xfId="0" quotePrefix="1" applyFont="1"/>
    <xf numFmtId="0" fontId="42" fillId="0" borderId="0" xfId="0" applyFont="1"/>
    <xf numFmtId="0" fontId="30" fillId="0" borderId="0" xfId="0" applyFont="1" applyAlignment="1">
      <alignment horizontal="right"/>
    </xf>
    <xf numFmtId="0" fontId="2" fillId="0" borderId="0" xfId="0" quotePrefix="1" applyFont="1"/>
    <xf numFmtId="0" fontId="30" fillId="0" borderId="0" xfId="0" applyFont="1" applyAlignment="1">
      <alignment horizontal="center"/>
    </xf>
    <xf numFmtId="0" fontId="2" fillId="0" borderId="13" xfId="0" applyFont="1" applyBorder="1"/>
    <xf numFmtId="0" fontId="2" fillId="0" borderId="14" xfId="0" applyFont="1" applyBorder="1"/>
    <xf numFmtId="0" fontId="2" fillId="0" borderId="15" xfId="0" applyFont="1" applyBorder="1"/>
    <xf numFmtId="0" fontId="30" fillId="0" borderId="16" xfId="0" applyFont="1" applyBorder="1" applyAlignment="1">
      <alignment horizontal="right"/>
    </xf>
    <xf numFmtId="0" fontId="2" fillId="0" borderId="17" xfId="0" applyFont="1" applyBorder="1"/>
    <xf numFmtId="0" fontId="2" fillId="0" borderId="16" xfId="0" applyFont="1" applyBorder="1"/>
    <xf numFmtId="0" fontId="2" fillId="0" borderId="16" xfId="0" applyFont="1" applyBorder="1" applyAlignment="1">
      <alignment horizontal="right"/>
    </xf>
    <xf numFmtId="0" fontId="37" fillId="16" borderId="16" xfId="0" applyFont="1" applyFill="1" applyBorder="1" applyAlignment="1">
      <alignment horizontal="right" vertical="center"/>
    </xf>
    <xf numFmtId="0" fontId="2" fillId="0" borderId="18" xfId="0" applyFont="1" applyBorder="1"/>
    <xf numFmtId="0" fontId="2" fillId="0" borderId="19" xfId="0" applyFont="1" applyBorder="1"/>
    <xf numFmtId="6" fontId="2" fillId="0" borderId="19" xfId="0" applyNumberFormat="1" applyFont="1" applyBorder="1"/>
    <xf numFmtId="0" fontId="2" fillId="0" borderId="20" xfId="0" applyFont="1" applyBorder="1"/>
    <xf numFmtId="0" fontId="19" fillId="2" borderId="7" xfId="4"/>
    <xf numFmtId="0" fontId="43" fillId="13" borderId="11" xfId="0" applyFont="1" applyFill="1" applyBorder="1"/>
    <xf numFmtId="0" fontId="43" fillId="17" borderId="11" xfId="0" applyFont="1" applyFill="1" applyBorder="1"/>
    <xf numFmtId="0" fontId="19" fillId="2" borderId="7" xfId="4" applyAlignment="1">
      <alignment wrapText="1"/>
    </xf>
    <xf numFmtId="0" fontId="32" fillId="13" borderId="10" xfId="4" applyFont="1" applyFill="1" applyBorder="1" applyAlignment="1">
      <alignment wrapText="1"/>
    </xf>
    <xf numFmtId="0" fontId="27" fillId="0" borderId="0" xfId="0" applyFont="1" applyAlignment="1">
      <alignment horizontal="left"/>
    </xf>
    <xf numFmtId="0" fontId="39" fillId="16" borderId="16" xfId="0" applyFont="1" applyFill="1" applyBorder="1" applyAlignment="1">
      <alignment horizontal="right" vertical="center" wrapText="1"/>
    </xf>
    <xf numFmtId="0" fontId="44" fillId="18" borderId="21" xfId="0" applyFont="1" applyFill="1" applyBorder="1" applyAlignment="1">
      <alignment horizontal="center" vertical="center" wrapText="1"/>
    </xf>
    <xf numFmtId="0" fontId="36" fillId="0" borderId="0" xfId="0" applyFont="1" applyAlignment="1">
      <alignment horizontal="left" indent="3"/>
    </xf>
    <xf numFmtId="0" fontId="36" fillId="0" borderId="0" xfId="0" quotePrefix="1" applyFont="1" applyAlignment="1">
      <alignment horizontal="left" indent="3"/>
    </xf>
    <xf numFmtId="0" fontId="36" fillId="0" borderId="0" xfId="0" quotePrefix="1" applyFont="1" applyAlignment="1">
      <alignment horizontal="left" indent="2"/>
    </xf>
    <xf numFmtId="0" fontId="27" fillId="14" borderId="9" xfId="0" applyFont="1" applyFill="1" applyBorder="1" applyAlignment="1">
      <alignment horizontal="center" vertical="center" wrapText="1"/>
    </xf>
    <xf numFmtId="0" fontId="40" fillId="16" borderId="16" xfId="0" applyFont="1" applyFill="1" applyBorder="1" applyAlignment="1">
      <alignment horizontal="right" vertical="center"/>
    </xf>
    <xf numFmtId="0" fontId="41" fillId="16" borderId="16" xfId="0" applyFont="1" applyFill="1" applyBorder="1" applyAlignment="1">
      <alignment horizontal="right" vertical="center" wrapText="1"/>
    </xf>
    <xf numFmtId="0" fontId="36" fillId="0" borderId="0" xfId="0" quotePrefix="1" applyFont="1" applyAlignment="1">
      <alignment horizontal="left" wrapText="1" indent="3"/>
    </xf>
    <xf numFmtId="0" fontId="36" fillId="0" borderId="0" xfId="0" quotePrefix="1" applyFont="1" applyAlignment="1">
      <alignment horizontal="left" indent="3"/>
    </xf>
    <xf numFmtId="0" fontId="2" fillId="0" borderId="12" xfId="0" applyFont="1" applyBorder="1" applyAlignment="1">
      <alignment horizontal="left"/>
    </xf>
    <xf numFmtId="0" fontId="0" fillId="0" borderId="0" xfId="0" applyAlignment="1">
      <alignment horizontal="left"/>
    </xf>
    <xf numFmtId="0" fontId="38" fillId="16" borderId="16" xfId="0" applyFont="1" applyFill="1" applyBorder="1" applyAlignment="1">
      <alignment horizontal="right" vertical="center"/>
    </xf>
  </cellXfs>
  <cellStyles count="22">
    <cellStyle name="Bad" xfId="7" builtinId="27" hidden="1"/>
    <cellStyle name="Calculation" xfId="11" builtinId="22" hidden="1"/>
    <cellStyle name="Calculation cell" xfId="20" xr:uid="{00000000-0005-0000-0000-000002000000}"/>
    <cellStyle name="Check Cell" xfId="13" builtinId="23" hidden="1"/>
    <cellStyle name="Explanatory Text" xfId="16" builtinId="53" hidden="1"/>
    <cellStyle name="Good" xfId="6" builtinId="26" hidden="1"/>
    <cellStyle name="Heading 1" xfId="2" builtinId="16" customBuiltin="1"/>
    <cellStyle name="Heading 2" xfId="3" builtinId="17" customBuiltin="1"/>
    <cellStyle name="Heading 3" xfId="4" builtinId="18" customBuiltin="1"/>
    <cellStyle name="Heading 4" xfId="5" builtinId="19" customBuiltin="1"/>
    <cellStyle name="Help cell" xfId="19" xr:uid="{00000000-0005-0000-0000-00000A000000}"/>
    <cellStyle name="Input" xfId="9" builtinId="20" hidden="1"/>
    <cellStyle name="Input cell" xfId="21" xr:uid="{00000000-0005-0000-0000-00000C000000}"/>
    <cellStyle name="Linked Cell" xfId="12" builtinId="24" hidden="1"/>
    <cellStyle name="Neutral" xfId="8" builtinId="28" hidden="1"/>
    <cellStyle name="Normal" xfId="0" builtinId="0"/>
    <cellStyle name="Note" xfId="15" builtinId="10" hidden="1"/>
    <cellStyle name="Output" xfId="10" builtinId="21" hidden="1"/>
    <cellStyle name="Result" xfId="18" xr:uid="{00000000-0005-0000-0000-000012000000}"/>
    <cellStyle name="Title" xfId="1" builtinId="15" customBuiltin="1"/>
    <cellStyle name="User input" xfId="17" xr:uid="{00000000-0005-0000-0000-000014000000}"/>
    <cellStyle name="Warning Text" xfId="14"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83F35"/>
      <rgbColor rgb="0099BFC2"/>
      <rgbColor rgb="00156570"/>
      <rgbColor rgb="00B4A76C"/>
      <rgbColor rgb="00782327"/>
      <rgbColor rgb="00A5ACAF"/>
      <rgbColor rgb="0037424A"/>
      <rgbColor rgb="00E83F35"/>
      <rgbColor rgb="00E83F35"/>
      <rgbColor rgb="0099BFC2"/>
      <rgbColor rgb="00156570"/>
      <rgbColor rgb="00B4A76C"/>
      <rgbColor rgb="00782327"/>
      <rgbColor rgb="00A5ACAF"/>
      <rgbColor rgb="0037424A"/>
      <rgbColor rgb="00E83F35"/>
      <rgbColor rgb="0000CCFF"/>
      <rgbColor rgb="00CCFFFF"/>
      <rgbColor rgb="00CCFFCC"/>
      <rgbColor rgb="00FFFF99"/>
      <rgbColor rgb="0099CCFF"/>
      <rgbColor rgb="00E83F3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color rgb="FFE83F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1.xml"/><Relationship Id="rId16" Type="http://schemas.openxmlformats.org/officeDocument/2006/relationships/image" Target="../media/image14.png"/><Relationship Id="rId1" Type="http://schemas.microsoft.com/office/2011/relationships/chartStyle" Target="style1.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charts/_rels/chart10.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9.xml"/><Relationship Id="rId16" Type="http://schemas.openxmlformats.org/officeDocument/2006/relationships/image" Target="../media/image14.png"/><Relationship Id="rId1" Type="http://schemas.microsoft.com/office/2011/relationships/chartStyle" Target="style9.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charts/_rels/chart11.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10.xml"/><Relationship Id="rId16" Type="http://schemas.openxmlformats.org/officeDocument/2006/relationships/image" Target="../media/image14.png"/><Relationship Id="rId1" Type="http://schemas.microsoft.com/office/2011/relationships/chartStyle" Target="style10.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2.xml"/><Relationship Id="rId16" Type="http://schemas.openxmlformats.org/officeDocument/2006/relationships/image" Target="../media/image14.png"/><Relationship Id="rId1" Type="http://schemas.microsoft.com/office/2011/relationships/chartStyle" Target="style2.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charts/_rels/chart3.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3.xml"/><Relationship Id="rId16" Type="http://schemas.openxmlformats.org/officeDocument/2006/relationships/image" Target="../media/image14.png"/><Relationship Id="rId1" Type="http://schemas.microsoft.com/office/2011/relationships/chartStyle" Target="style3.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charts/_rels/chart4.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4.xml"/><Relationship Id="rId16" Type="http://schemas.openxmlformats.org/officeDocument/2006/relationships/image" Target="../media/image14.png"/><Relationship Id="rId1" Type="http://schemas.microsoft.com/office/2011/relationships/chartStyle" Target="style4.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charts/_rels/chart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5.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5.xml"/><Relationship Id="rId16" Type="http://schemas.openxmlformats.org/officeDocument/2006/relationships/image" Target="../media/image20.png"/><Relationship Id="rId1" Type="http://schemas.microsoft.com/office/2011/relationships/chartStyle" Target="style5.xml"/><Relationship Id="rId6" Type="http://schemas.openxmlformats.org/officeDocument/2006/relationships/image" Target="../media/image17.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19.png"/><Relationship Id="rId4" Type="http://schemas.openxmlformats.org/officeDocument/2006/relationships/image" Target="../media/image16.png"/><Relationship Id="rId9" Type="http://schemas.openxmlformats.org/officeDocument/2006/relationships/image" Target="../media/image18.png"/><Relationship Id="rId14" Type="http://schemas.openxmlformats.org/officeDocument/2006/relationships/image" Target="../media/image12.png"/></Relationships>
</file>

<file path=xl/charts/_rels/chart7.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6.xml"/><Relationship Id="rId16" Type="http://schemas.openxmlformats.org/officeDocument/2006/relationships/image" Target="../media/image14.png"/><Relationship Id="rId1" Type="http://schemas.microsoft.com/office/2011/relationships/chartStyle" Target="style6.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charts/_rels/chart8.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7.xml"/><Relationship Id="rId16" Type="http://schemas.openxmlformats.org/officeDocument/2006/relationships/image" Target="../media/image14.png"/><Relationship Id="rId1" Type="http://schemas.microsoft.com/office/2011/relationships/chartStyle" Target="style7.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charts/_rels/chart9.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1.png"/><Relationship Id="rId3" Type="http://schemas.openxmlformats.org/officeDocument/2006/relationships/image" Target="../media/image1.png"/><Relationship Id="rId7" Type="http://schemas.openxmlformats.org/officeDocument/2006/relationships/image" Target="../media/image5.png"/><Relationship Id="rId12" Type="http://schemas.openxmlformats.org/officeDocument/2006/relationships/image" Target="../media/image10.png"/><Relationship Id="rId2" Type="http://schemas.microsoft.com/office/2011/relationships/chartColorStyle" Target="colors8.xml"/><Relationship Id="rId16" Type="http://schemas.openxmlformats.org/officeDocument/2006/relationships/image" Target="../media/image14.png"/><Relationship Id="rId1" Type="http://schemas.microsoft.com/office/2011/relationships/chartStyle" Target="style8.xml"/><Relationship Id="rId6" Type="http://schemas.openxmlformats.org/officeDocument/2006/relationships/image" Target="../media/image4.png"/><Relationship Id="rId11" Type="http://schemas.openxmlformats.org/officeDocument/2006/relationships/image" Target="../media/image9.png"/><Relationship Id="rId5" Type="http://schemas.openxmlformats.org/officeDocument/2006/relationships/image" Target="../media/image3.png"/><Relationship Id="rId15" Type="http://schemas.openxmlformats.org/officeDocument/2006/relationships/image" Target="../media/image13.png"/><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 Id="rId14" Type="http://schemas.openxmlformats.org/officeDocument/2006/relationships/image" Target="../media/image1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Main!$E$273</c:f>
              <c:numCache>
                <c:formatCode>General</c:formatCode>
                <c:ptCount val="1"/>
                <c:pt idx="0">
                  <c:v>#N/A</c:v>
                </c:pt>
              </c:numCache>
            </c:numRef>
          </c:val>
          <c:extLst>
            <c:ext xmlns:c16="http://schemas.microsoft.com/office/drawing/2014/chart" uri="{C3380CC4-5D6E-409C-BE32-E72D297353CC}">
              <c16:uniqueId val="{00000000-22A9-42F1-A31A-4368668DC691}"/>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Main!$E$274</c:f>
              <c:numCache>
                <c:formatCode>General</c:formatCode>
                <c:ptCount val="1"/>
                <c:pt idx="0">
                  <c:v>#N/A</c:v>
                </c:pt>
              </c:numCache>
            </c:numRef>
          </c:val>
          <c:extLst>
            <c:ext xmlns:c16="http://schemas.microsoft.com/office/drawing/2014/chart" uri="{C3380CC4-5D6E-409C-BE32-E72D297353CC}">
              <c16:uniqueId val="{00000001-22A9-42F1-A31A-4368668DC691}"/>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Main!$E$275</c:f>
              <c:numCache>
                <c:formatCode>General</c:formatCode>
                <c:ptCount val="1"/>
                <c:pt idx="0">
                  <c:v>#N/A</c:v>
                </c:pt>
              </c:numCache>
            </c:numRef>
          </c:val>
          <c:extLst>
            <c:ext xmlns:c16="http://schemas.microsoft.com/office/drawing/2014/chart" uri="{C3380CC4-5D6E-409C-BE32-E72D297353CC}">
              <c16:uniqueId val="{00000002-22A9-42F1-A31A-4368668DC691}"/>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Main!$E$276</c:f>
              <c:numCache>
                <c:formatCode>General</c:formatCode>
                <c:ptCount val="1"/>
                <c:pt idx="0">
                  <c:v>#N/A</c:v>
                </c:pt>
              </c:numCache>
            </c:numRef>
          </c:val>
          <c:extLst>
            <c:ext xmlns:c16="http://schemas.microsoft.com/office/drawing/2014/chart" uri="{C3380CC4-5D6E-409C-BE32-E72D297353CC}">
              <c16:uniqueId val="{00000003-22A9-42F1-A31A-4368668DC691}"/>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Main!$E$277</c:f>
              <c:numCache>
                <c:formatCode>General</c:formatCode>
                <c:ptCount val="1"/>
                <c:pt idx="0">
                  <c:v>#N/A</c:v>
                </c:pt>
              </c:numCache>
            </c:numRef>
          </c:val>
          <c:extLst>
            <c:ext xmlns:c16="http://schemas.microsoft.com/office/drawing/2014/chart" uri="{C3380CC4-5D6E-409C-BE32-E72D297353CC}">
              <c16:uniqueId val="{00000004-22A9-42F1-A31A-4368668DC691}"/>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Main!$E$278</c:f>
              <c:numCache>
                <c:formatCode>General</c:formatCode>
                <c:ptCount val="1"/>
                <c:pt idx="0">
                  <c:v>#N/A</c:v>
                </c:pt>
              </c:numCache>
            </c:numRef>
          </c:val>
          <c:extLst>
            <c:ext xmlns:c16="http://schemas.microsoft.com/office/drawing/2014/chart" uri="{C3380CC4-5D6E-409C-BE32-E72D297353CC}">
              <c16:uniqueId val="{00000005-22A9-42F1-A31A-4368668DC691}"/>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Main!$E$279</c:f>
              <c:numCache>
                <c:formatCode>General</c:formatCode>
                <c:ptCount val="1"/>
                <c:pt idx="0">
                  <c:v>#N/A</c:v>
                </c:pt>
              </c:numCache>
            </c:numRef>
          </c:val>
          <c:extLst>
            <c:ext xmlns:c16="http://schemas.microsoft.com/office/drawing/2014/chart" uri="{C3380CC4-5D6E-409C-BE32-E72D297353CC}">
              <c16:uniqueId val="{00000006-22A9-42F1-A31A-4368668DC691}"/>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Main!$E$280</c:f>
              <c:numCache>
                <c:formatCode>General</c:formatCode>
                <c:ptCount val="1"/>
                <c:pt idx="0">
                  <c:v>#N/A</c:v>
                </c:pt>
              </c:numCache>
            </c:numRef>
          </c:val>
          <c:extLst>
            <c:ext xmlns:c16="http://schemas.microsoft.com/office/drawing/2014/chart" uri="{C3380CC4-5D6E-409C-BE32-E72D297353CC}">
              <c16:uniqueId val="{00000007-22A9-42F1-A31A-4368668DC691}"/>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Main!$E$281</c:f>
              <c:numCache>
                <c:formatCode>General</c:formatCode>
                <c:ptCount val="1"/>
                <c:pt idx="0">
                  <c:v>#N/A</c:v>
                </c:pt>
              </c:numCache>
            </c:numRef>
          </c:val>
          <c:extLst>
            <c:ext xmlns:c16="http://schemas.microsoft.com/office/drawing/2014/chart" uri="{C3380CC4-5D6E-409C-BE32-E72D297353CC}">
              <c16:uniqueId val="{00000008-22A9-42F1-A31A-4368668DC691}"/>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Main!$E$282</c:f>
              <c:numCache>
                <c:formatCode>General</c:formatCode>
                <c:ptCount val="1"/>
                <c:pt idx="0">
                  <c:v>#N/A</c:v>
                </c:pt>
              </c:numCache>
            </c:numRef>
          </c:val>
          <c:extLst>
            <c:ext xmlns:c16="http://schemas.microsoft.com/office/drawing/2014/chart" uri="{C3380CC4-5D6E-409C-BE32-E72D297353CC}">
              <c16:uniqueId val="{00000009-22A9-42F1-A31A-4368668DC691}"/>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Main!$E$283</c:f>
              <c:numCache>
                <c:formatCode>General</c:formatCode>
                <c:ptCount val="1"/>
                <c:pt idx="0">
                  <c:v>#N/A</c:v>
                </c:pt>
              </c:numCache>
            </c:numRef>
          </c:val>
          <c:extLst>
            <c:ext xmlns:c16="http://schemas.microsoft.com/office/drawing/2014/chart" uri="{C3380CC4-5D6E-409C-BE32-E72D297353CC}">
              <c16:uniqueId val="{0000000A-22A9-42F1-A31A-4368668DC691}"/>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Main!$E$284</c:f>
              <c:numCache>
                <c:formatCode>General</c:formatCode>
                <c:ptCount val="1"/>
                <c:pt idx="0">
                  <c:v>#N/A</c:v>
                </c:pt>
              </c:numCache>
            </c:numRef>
          </c:val>
          <c:extLst>
            <c:ext xmlns:c16="http://schemas.microsoft.com/office/drawing/2014/chart" uri="{C3380CC4-5D6E-409C-BE32-E72D297353CC}">
              <c16:uniqueId val="{0000000B-22A9-42F1-A31A-4368668DC691}"/>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Main!$E$285</c:f>
              <c:numCache>
                <c:formatCode>General</c:formatCode>
                <c:ptCount val="1"/>
                <c:pt idx="0">
                  <c:v>#N/A</c:v>
                </c:pt>
              </c:numCache>
            </c:numRef>
          </c:val>
          <c:extLst>
            <c:ext xmlns:c16="http://schemas.microsoft.com/office/drawing/2014/chart" uri="{C3380CC4-5D6E-409C-BE32-E72D297353CC}">
              <c16:uniqueId val="{0000000C-22A9-42F1-A31A-4368668DC691}"/>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Main!$E$286</c:f>
              <c:numCache>
                <c:formatCode>General</c:formatCode>
                <c:ptCount val="1"/>
                <c:pt idx="0">
                  <c:v>#N/A</c:v>
                </c:pt>
              </c:numCache>
            </c:numRef>
          </c:val>
          <c:extLst>
            <c:ext xmlns:c16="http://schemas.microsoft.com/office/drawing/2014/chart" uri="{C3380CC4-5D6E-409C-BE32-E72D297353CC}">
              <c16:uniqueId val="{0000000D-22A9-42F1-A31A-4368668DC691}"/>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Main!$E$287</c:f>
              <c:numCache>
                <c:formatCode>General</c:formatCode>
                <c:ptCount val="1"/>
                <c:pt idx="0">
                  <c:v>1</c:v>
                </c:pt>
              </c:numCache>
            </c:numRef>
          </c:val>
          <c:extLst>
            <c:ext xmlns:c16="http://schemas.microsoft.com/office/drawing/2014/chart" uri="{C3380CC4-5D6E-409C-BE32-E72D297353CC}">
              <c16:uniqueId val="{0000000E-22A9-42F1-A31A-4368668DC691}"/>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0-22A9-42F1-A31A-4368668DC691}"/>
              </c:ext>
            </c:extLst>
          </c:dPt>
          <c:val>
            <c:numRef>
              <c:f>Main!$E$288</c:f>
              <c:numCache>
                <c:formatCode>General</c:formatCode>
                <c:ptCount val="1"/>
                <c:pt idx="0">
                  <c:v>#N/A</c:v>
                </c:pt>
              </c:numCache>
            </c:numRef>
          </c:val>
          <c:extLst>
            <c:ext xmlns:c16="http://schemas.microsoft.com/office/drawing/2014/chart" uri="{C3380CC4-5D6E-409C-BE32-E72D297353CC}">
              <c16:uniqueId val="{00000011-22A9-42F1-A31A-4368668DC691}"/>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Main!$E$289</c:f>
              <c:numCache>
                <c:formatCode>General</c:formatCode>
                <c:ptCount val="1"/>
                <c:pt idx="0">
                  <c:v>#N/A</c:v>
                </c:pt>
              </c:numCache>
            </c:numRef>
          </c:val>
          <c:extLst>
            <c:ext xmlns:c16="http://schemas.microsoft.com/office/drawing/2014/chart" uri="{C3380CC4-5D6E-409C-BE32-E72D297353CC}">
              <c16:uniqueId val="{00000012-22A9-42F1-A31A-4368668DC691}"/>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Main!$E$290</c:f>
              <c:numCache>
                <c:formatCode>General</c:formatCode>
                <c:ptCount val="1"/>
                <c:pt idx="0">
                  <c:v>#N/A</c:v>
                </c:pt>
              </c:numCache>
            </c:numRef>
          </c:val>
          <c:extLst>
            <c:ext xmlns:c16="http://schemas.microsoft.com/office/drawing/2014/chart" uri="{C3380CC4-5D6E-409C-BE32-E72D297353CC}">
              <c16:uniqueId val="{00000013-22A9-42F1-A31A-4368668DC691}"/>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Main!$E$291</c:f>
              <c:numCache>
                <c:formatCode>General</c:formatCode>
                <c:ptCount val="1"/>
                <c:pt idx="0">
                  <c:v>#N/A</c:v>
                </c:pt>
              </c:numCache>
            </c:numRef>
          </c:val>
          <c:extLst>
            <c:ext xmlns:c16="http://schemas.microsoft.com/office/drawing/2014/chart" uri="{C3380CC4-5D6E-409C-BE32-E72D297353CC}">
              <c16:uniqueId val="{00000014-22A9-42F1-A31A-4368668DC691}"/>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Main!$E$292</c:f>
              <c:numCache>
                <c:formatCode>General</c:formatCode>
                <c:ptCount val="1"/>
                <c:pt idx="0">
                  <c:v>#N/A</c:v>
                </c:pt>
              </c:numCache>
            </c:numRef>
          </c:val>
          <c:extLst>
            <c:ext xmlns:c16="http://schemas.microsoft.com/office/drawing/2014/chart" uri="{C3380CC4-5D6E-409C-BE32-E72D297353CC}">
              <c16:uniqueId val="{00000015-22A9-42F1-A31A-4368668DC691}"/>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Main!$E$293</c:f>
              <c:numCache>
                <c:formatCode>General</c:formatCode>
                <c:ptCount val="1"/>
                <c:pt idx="0">
                  <c:v>#N/A</c:v>
                </c:pt>
              </c:numCache>
            </c:numRef>
          </c:val>
          <c:extLst>
            <c:ext xmlns:c16="http://schemas.microsoft.com/office/drawing/2014/chart" uri="{C3380CC4-5D6E-409C-BE32-E72D297353CC}">
              <c16:uniqueId val="{00000016-22A9-42F1-A31A-4368668DC691}"/>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Main!$H$273</c:f>
              <c:numCache>
                <c:formatCode>General</c:formatCode>
                <c:ptCount val="1"/>
                <c:pt idx="0">
                  <c:v>#N/A</c:v>
                </c:pt>
              </c:numCache>
            </c:numRef>
          </c:val>
          <c:extLst>
            <c:ext xmlns:c16="http://schemas.microsoft.com/office/drawing/2014/chart" uri="{C3380CC4-5D6E-409C-BE32-E72D297353CC}">
              <c16:uniqueId val="{00000000-B0AA-4806-B76F-99922794DE3C}"/>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Main!$H$274</c:f>
              <c:numCache>
                <c:formatCode>General</c:formatCode>
                <c:ptCount val="1"/>
                <c:pt idx="0">
                  <c:v>#N/A</c:v>
                </c:pt>
              </c:numCache>
            </c:numRef>
          </c:val>
          <c:extLst>
            <c:ext xmlns:c16="http://schemas.microsoft.com/office/drawing/2014/chart" uri="{C3380CC4-5D6E-409C-BE32-E72D297353CC}">
              <c16:uniqueId val="{00000001-B0AA-4806-B76F-99922794DE3C}"/>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Main!$H$275</c:f>
              <c:numCache>
                <c:formatCode>General</c:formatCode>
                <c:ptCount val="1"/>
                <c:pt idx="0">
                  <c:v>#N/A</c:v>
                </c:pt>
              </c:numCache>
            </c:numRef>
          </c:val>
          <c:extLst>
            <c:ext xmlns:c16="http://schemas.microsoft.com/office/drawing/2014/chart" uri="{C3380CC4-5D6E-409C-BE32-E72D297353CC}">
              <c16:uniqueId val="{00000002-B0AA-4806-B76F-99922794DE3C}"/>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Main!$H$276</c:f>
              <c:numCache>
                <c:formatCode>General</c:formatCode>
                <c:ptCount val="1"/>
                <c:pt idx="0">
                  <c:v>#N/A</c:v>
                </c:pt>
              </c:numCache>
            </c:numRef>
          </c:val>
          <c:extLst>
            <c:ext xmlns:c16="http://schemas.microsoft.com/office/drawing/2014/chart" uri="{C3380CC4-5D6E-409C-BE32-E72D297353CC}">
              <c16:uniqueId val="{00000003-B0AA-4806-B76F-99922794DE3C}"/>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Main!$H$277</c:f>
              <c:numCache>
                <c:formatCode>General</c:formatCode>
                <c:ptCount val="1"/>
                <c:pt idx="0">
                  <c:v>#N/A</c:v>
                </c:pt>
              </c:numCache>
            </c:numRef>
          </c:val>
          <c:extLst>
            <c:ext xmlns:c16="http://schemas.microsoft.com/office/drawing/2014/chart" uri="{C3380CC4-5D6E-409C-BE32-E72D297353CC}">
              <c16:uniqueId val="{00000004-B0AA-4806-B76F-99922794DE3C}"/>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Main!$H$278</c:f>
              <c:numCache>
                <c:formatCode>General</c:formatCode>
                <c:ptCount val="1"/>
                <c:pt idx="0">
                  <c:v>#N/A</c:v>
                </c:pt>
              </c:numCache>
            </c:numRef>
          </c:val>
          <c:extLst>
            <c:ext xmlns:c16="http://schemas.microsoft.com/office/drawing/2014/chart" uri="{C3380CC4-5D6E-409C-BE32-E72D297353CC}">
              <c16:uniqueId val="{00000005-B0AA-4806-B76F-99922794DE3C}"/>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Main!$H$279</c:f>
              <c:numCache>
                <c:formatCode>General</c:formatCode>
                <c:ptCount val="1"/>
                <c:pt idx="0">
                  <c:v>#N/A</c:v>
                </c:pt>
              </c:numCache>
            </c:numRef>
          </c:val>
          <c:extLst>
            <c:ext xmlns:c16="http://schemas.microsoft.com/office/drawing/2014/chart" uri="{C3380CC4-5D6E-409C-BE32-E72D297353CC}">
              <c16:uniqueId val="{00000006-B0AA-4806-B76F-99922794DE3C}"/>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Main!$H$280</c:f>
              <c:numCache>
                <c:formatCode>General</c:formatCode>
                <c:ptCount val="1"/>
                <c:pt idx="0">
                  <c:v>#N/A</c:v>
                </c:pt>
              </c:numCache>
            </c:numRef>
          </c:val>
          <c:extLst>
            <c:ext xmlns:c16="http://schemas.microsoft.com/office/drawing/2014/chart" uri="{C3380CC4-5D6E-409C-BE32-E72D297353CC}">
              <c16:uniqueId val="{00000007-B0AA-4806-B76F-99922794DE3C}"/>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Main!$H$281</c:f>
              <c:numCache>
                <c:formatCode>General</c:formatCode>
                <c:ptCount val="1"/>
                <c:pt idx="0">
                  <c:v>#N/A</c:v>
                </c:pt>
              </c:numCache>
            </c:numRef>
          </c:val>
          <c:extLst>
            <c:ext xmlns:c16="http://schemas.microsoft.com/office/drawing/2014/chart" uri="{C3380CC4-5D6E-409C-BE32-E72D297353CC}">
              <c16:uniqueId val="{00000008-B0AA-4806-B76F-99922794DE3C}"/>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Main!$H$282</c:f>
              <c:numCache>
                <c:formatCode>General</c:formatCode>
                <c:ptCount val="1"/>
                <c:pt idx="0">
                  <c:v>#N/A</c:v>
                </c:pt>
              </c:numCache>
            </c:numRef>
          </c:val>
          <c:extLst>
            <c:ext xmlns:c16="http://schemas.microsoft.com/office/drawing/2014/chart" uri="{C3380CC4-5D6E-409C-BE32-E72D297353CC}">
              <c16:uniqueId val="{00000009-B0AA-4806-B76F-99922794DE3C}"/>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Main!$H$283</c:f>
              <c:numCache>
                <c:formatCode>General</c:formatCode>
                <c:ptCount val="1"/>
                <c:pt idx="0">
                  <c:v>#N/A</c:v>
                </c:pt>
              </c:numCache>
            </c:numRef>
          </c:val>
          <c:extLst>
            <c:ext xmlns:c16="http://schemas.microsoft.com/office/drawing/2014/chart" uri="{C3380CC4-5D6E-409C-BE32-E72D297353CC}">
              <c16:uniqueId val="{0000000A-B0AA-4806-B76F-99922794DE3C}"/>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Main!$H$284</c:f>
              <c:numCache>
                <c:formatCode>General</c:formatCode>
                <c:ptCount val="1"/>
                <c:pt idx="0">
                  <c:v>#N/A</c:v>
                </c:pt>
              </c:numCache>
            </c:numRef>
          </c:val>
          <c:extLst>
            <c:ext xmlns:c16="http://schemas.microsoft.com/office/drawing/2014/chart" uri="{C3380CC4-5D6E-409C-BE32-E72D297353CC}">
              <c16:uniqueId val="{0000000B-B0AA-4806-B76F-99922794DE3C}"/>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Main!$H$285</c:f>
              <c:numCache>
                <c:formatCode>General</c:formatCode>
                <c:ptCount val="1"/>
                <c:pt idx="0">
                  <c:v>1</c:v>
                </c:pt>
              </c:numCache>
            </c:numRef>
          </c:val>
          <c:extLst>
            <c:ext xmlns:c16="http://schemas.microsoft.com/office/drawing/2014/chart" uri="{C3380CC4-5D6E-409C-BE32-E72D297353CC}">
              <c16:uniqueId val="{0000000C-B0AA-4806-B76F-99922794DE3C}"/>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Main!$H$286</c:f>
              <c:numCache>
                <c:formatCode>General</c:formatCode>
                <c:ptCount val="1"/>
                <c:pt idx="0">
                  <c:v>#N/A</c:v>
                </c:pt>
              </c:numCache>
            </c:numRef>
          </c:val>
          <c:extLst>
            <c:ext xmlns:c16="http://schemas.microsoft.com/office/drawing/2014/chart" uri="{C3380CC4-5D6E-409C-BE32-E72D297353CC}">
              <c16:uniqueId val="{0000000D-B0AA-4806-B76F-99922794DE3C}"/>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Main!$H$287</c:f>
              <c:numCache>
                <c:formatCode>General</c:formatCode>
                <c:ptCount val="1"/>
                <c:pt idx="0">
                  <c:v>#N/A</c:v>
                </c:pt>
              </c:numCache>
            </c:numRef>
          </c:val>
          <c:extLst>
            <c:ext xmlns:c16="http://schemas.microsoft.com/office/drawing/2014/chart" uri="{C3380CC4-5D6E-409C-BE32-E72D297353CC}">
              <c16:uniqueId val="{0000000E-B0AA-4806-B76F-99922794DE3C}"/>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0-B0AA-4806-B76F-99922794DE3C}"/>
              </c:ext>
            </c:extLst>
          </c:dPt>
          <c:val>
            <c:numRef>
              <c:f>Main!$H$288</c:f>
              <c:numCache>
                <c:formatCode>General</c:formatCode>
                <c:ptCount val="1"/>
                <c:pt idx="0">
                  <c:v>#N/A</c:v>
                </c:pt>
              </c:numCache>
            </c:numRef>
          </c:val>
          <c:extLst>
            <c:ext xmlns:c16="http://schemas.microsoft.com/office/drawing/2014/chart" uri="{C3380CC4-5D6E-409C-BE32-E72D297353CC}">
              <c16:uniqueId val="{00000011-B0AA-4806-B76F-99922794DE3C}"/>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Main!$H$289</c:f>
              <c:numCache>
                <c:formatCode>General</c:formatCode>
                <c:ptCount val="1"/>
                <c:pt idx="0">
                  <c:v>#N/A</c:v>
                </c:pt>
              </c:numCache>
            </c:numRef>
          </c:val>
          <c:extLst>
            <c:ext xmlns:c16="http://schemas.microsoft.com/office/drawing/2014/chart" uri="{C3380CC4-5D6E-409C-BE32-E72D297353CC}">
              <c16:uniqueId val="{00000012-B0AA-4806-B76F-99922794DE3C}"/>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Main!$H$290</c:f>
              <c:numCache>
                <c:formatCode>General</c:formatCode>
                <c:ptCount val="1"/>
                <c:pt idx="0">
                  <c:v>#N/A</c:v>
                </c:pt>
              </c:numCache>
            </c:numRef>
          </c:val>
          <c:extLst>
            <c:ext xmlns:c16="http://schemas.microsoft.com/office/drawing/2014/chart" uri="{C3380CC4-5D6E-409C-BE32-E72D297353CC}">
              <c16:uniqueId val="{00000013-B0AA-4806-B76F-99922794DE3C}"/>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Main!$H$291</c:f>
              <c:numCache>
                <c:formatCode>General</c:formatCode>
                <c:ptCount val="1"/>
                <c:pt idx="0">
                  <c:v>#N/A</c:v>
                </c:pt>
              </c:numCache>
            </c:numRef>
          </c:val>
          <c:extLst>
            <c:ext xmlns:c16="http://schemas.microsoft.com/office/drawing/2014/chart" uri="{C3380CC4-5D6E-409C-BE32-E72D297353CC}">
              <c16:uniqueId val="{00000014-B0AA-4806-B76F-99922794DE3C}"/>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Main!$H$292</c:f>
              <c:numCache>
                <c:formatCode>General</c:formatCode>
                <c:ptCount val="1"/>
                <c:pt idx="0">
                  <c:v>#N/A</c:v>
                </c:pt>
              </c:numCache>
            </c:numRef>
          </c:val>
          <c:extLst>
            <c:ext xmlns:c16="http://schemas.microsoft.com/office/drawing/2014/chart" uri="{C3380CC4-5D6E-409C-BE32-E72D297353CC}">
              <c16:uniqueId val="{00000015-B0AA-4806-B76F-99922794DE3C}"/>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Main!$H$293</c:f>
              <c:numCache>
                <c:formatCode>General</c:formatCode>
                <c:ptCount val="1"/>
                <c:pt idx="0">
                  <c:v>#N/A</c:v>
                </c:pt>
              </c:numCache>
            </c:numRef>
          </c:val>
          <c:extLst>
            <c:ext xmlns:c16="http://schemas.microsoft.com/office/drawing/2014/chart" uri="{C3380CC4-5D6E-409C-BE32-E72D297353CC}">
              <c16:uniqueId val="{00000016-B0AA-4806-B76F-99922794DE3C}"/>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Main!$I$273</c:f>
              <c:numCache>
                <c:formatCode>General</c:formatCode>
                <c:ptCount val="1"/>
                <c:pt idx="0">
                  <c:v>#N/A</c:v>
                </c:pt>
              </c:numCache>
            </c:numRef>
          </c:val>
          <c:extLst>
            <c:ext xmlns:c16="http://schemas.microsoft.com/office/drawing/2014/chart" uri="{C3380CC4-5D6E-409C-BE32-E72D297353CC}">
              <c16:uniqueId val="{00000000-DE37-42FE-9FB0-D56248943C17}"/>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Main!$I$274</c:f>
              <c:numCache>
                <c:formatCode>General</c:formatCode>
                <c:ptCount val="1"/>
                <c:pt idx="0">
                  <c:v>#N/A</c:v>
                </c:pt>
              </c:numCache>
            </c:numRef>
          </c:val>
          <c:extLst>
            <c:ext xmlns:c16="http://schemas.microsoft.com/office/drawing/2014/chart" uri="{C3380CC4-5D6E-409C-BE32-E72D297353CC}">
              <c16:uniqueId val="{00000001-DE37-42FE-9FB0-D56248943C17}"/>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Main!$I$275</c:f>
              <c:numCache>
                <c:formatCode>General</c:formatCode>
                <c:ptCount val="1"/>
                <c:pt idx="0">
                  <c:v>#N/A</c:v>
                </c:pt>
              </c:numCache>
            </c:numRef>
          </c:val>
          <c:extLst>
            <c:ext xmlns:c16="http://schemas.microsoft.com/office/drawing/2014/chart" uri="{C3380CC4-5D6E-409C-BE32-E72D297353CC}">
              <c16:uniqueId val="{00000002-DE37-42FE-9FB0-D56248943C17}"/>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Main!$I$276</c:f>
              <c:numCache>
                <c:formatCode>General</c:formatCode>
                <c:ptCount val="1"/>
                <c:pt idx="0">
                  <c:v>#N/A</c:v>
                </c:pt>
              </c:numCache>
            </c:numRef>
          </c:val>
          <c:extLst>
            <c:ext xmlns:c16="http://schemas.microsoft.com/office/drawing/2014/chart" uri="{C3380CC4-5D6E-409C-BE32-E72D297353CC}">
              <c16:uniqueId val="{00000003-DE37-42FE-9FB0-D56248943C17}"/>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Main!$I$277</c:f>
              <c:numCache>
                <c:formatCode>General</c:formatCode>
                <c:ptCount val="1"/>
                <c:pt idx="0">
                  <c:v>#N/A</c:v>
                </c:pt>
              </c:numCache>
            </c:numRef>
          </c:val>
          <c:extLst>
            <c:ext xmlns:c16="http://schemas.microsoft.com/office/drawing/2014/chart" uri="{C3380CC4-5D6E-409C-BE32-E72D297353CC}">
              <c16:uniqueId val="{00000004-DE37-42FE-9FB0-D56248943C17}"/>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Main!$I$278</c:f>
              <c:numCache>
                <c:formatCode>General</c:formatCode>
                <c:ptCount val="1"/>
                <c:pt idx="0">
                  <c:v>#N/A</c:v>
                </c:pt>
              </c:numCache>
            </c:numRef>
          </c:val>
          <c:extLst>
            <c:ext xmlns:c16="http://schemas.microsoft.com/office/drawing/2014/chart" uri="{C3380CC4-5D6E-409C-BE32-E72D297353CC}">
              <c16:uniqueId val="{00000005-DE37-42FE-9FB0-D56248943C17}"/>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Main!$I$279</c:f>
              <c:numCache>
                <c:formatCode>General</c:formatCode>
                <c:ptCount val="1"/>
                <c:pt idx="0">
                  <c:v>#N/A</c:v>
                </c:pt>
              </c:numCache>
            </c:numRef>
          </c:val>
          <c:extLst>
            <c:ext xmlns:c16="http://schemas.microsoft.com/office/drawing/2014/chart" uri="{C3380CC4-5D6E-409C-BE32-E72D297353CC}">
              <c16:uniqueId val="{00000006-DE37-42FE-9FB0-D56248943C17}"/>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Main!$I$280</c:f>
              <c:numCache>
                <c:formatCode>General</c:formatCode>
                <c:ptCount val="1"/>
                <c:pt idx="0">
                  <c:v>#N/A</c:v>
                </c:pt>
              </c:numCache>
            </c:numRef>
          </c:val>
          <c:extLst>
            <c:ext xmlns:c16="http://schemas.microsoft.com/office/drawing/2014/chart" uri="{C3380CC4-5D6E-409C-BE32-E72D297353CC}">
              <c16:uniqueId val="{00000007-DE37-42FE-9FB0-D56248943C17}"/>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Main!$I$281</c:f>
              <c:numCache>
                <c:formatCode>General</c:formatCode>
                <c:ptCount val="1"/>
                <c:pt idx="0">
                  <c:v>#N/A</c:v>
                </c:pt>
              </c:numCache>
            </c:numRef>
          </c:val>
          <c:extLst>
            <c:ext xmlns:c16="http://schemas.microsoft.com/office/drawing/2014/chart" uri="{C3380CC4-5D6E-409C-BE32-E72D297353CC}">
              <c16:uniqueId val="{00000008-DE37-42FE-9FB0-D56248943C17}"/>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Main!$I$282</c:f>
              <c:numCache>
                <c:formatCode>General</c:formatCode>
                <c:ptCount val="1"/>
                <c:pt idx="0">
                  <c:v>#N/A</c:v>
                </c:pt>
              </c:numCache>
            </c:numRef>
          </c:val>
          <c:extLst>
            <c:ext xmlns:c16="http://schemas.microsoft.com/office/drawing/2014/chart" uri="{C3380CC4-5D6E-409C-BE32-E72D297353CC}">
              <c16:uniqueId val="{00000009-DE37-42FE-9FB0-D56248943C17}"/>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Main!$I$283</c:f>
              <c:numCache>
                <c:formatCode>General</c:formatCode>
                <c:ptCount val="1"/>
                <c:pt idx="0">
                  <c:v>#N/A</c:v>
                </c:pt>
              </c:numCache>
            </c:numRef>
          </c:val>
          <c:extLst>
            <c:ext xmlns:c16="http://schemas.microsoft.com/office/drawing/2014/chart" uri="{C3380CC4-5D6E-409C-BE32-E72D297353CC}">
              <c16:uniqueId val="{0000000A-DE37-42FE-9FB0-D56248943C17}"/>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Main!$I$284</c:f>
              <c:numCache>
                <c:formatCode>General</c:formatCode>
                <c:ptCount val="1"/>
                <c:pt idx="0">
                  <c:v>#N/A</c:v>
                </c:pt>
              </c:numCache>
            </c:numRef>
          </c:val>
          <c:extLst>
            <c:ext xmlns:c16="http://schemas.microsoft.com/office/drawing/2014/chart" uri="{C3380CC4-5D6E-409C-BE32-E72D297353CC}">
              <c16:uniqueId val="{0000000B-DE37-42FE-9FB0-D56248943C17}"/>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Main!$I$285</c:f>
              <c:numCache>
                <c:formatCode>General</c:formatCode>
                <c:ptCount val="1"/>
                <c:pt idx="0">
                  <c:v>1</c:v>
                </c:pt>
              </c:numCache>
            </c:numRef>
          </c:val>
          <c:extLst>
            <c:ext xmlns:c16="http://schemas.microsoft.com/office/drawing/2014/chart" uri="{C3380CC4-5D6E-409C-BE32-E72D297353CC}">
              <c16:uniqueId val="{0000000C-DE37-42FE-9FB0-D56248943C17}"/>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Main!$I$286</c:f>
              <c:numCache>
                <c:formatCode>General</c:formatCode>
                <c:ptCount val="1"/>
                <c:pt idx="0">
                  <c:v>#N/A</c:v>
                </c:pt>
              </c:numCache>
            </c:numRef>
          </c:val>
          <c:extLst>
            <c:ext xmlns:c16="http://schemas.microsoft.com/office/drawing/2014/chart" uri="{C3380CC4-5D6E-409C-BE32-E72D297353CC}">
              <c16:uniqueId val="{0000000D-DE37-42FE-9FB0-D56248943C17}"/>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Main!$I$287</c:f>
              <c:numCache>
                <c:formatCode>General</c:formatCode>
                <c:ptCount val="1"/>
                <c:pt idx="0">
                  <c:v>#N/A</c:v>
                </c:pt>
              </c:numCache>
            </c:numRef>
          </c:val>
          <c:extLst>
            <c:ext xmlns:c16="http://schemas.microsoft.com/office/drawing/2014/chart" uri="{C3380CC4-5D6E-409C-BE32-E72D297353CC}">
              <c16:uniqueId val="{0000000E-DE37-42FE-9FB0-D56248943C17}"/>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0-DE37-42FE-9FB0-D56248943C17}"/>
              </c:ext>
            </c:extLst>
          </c:dPt>
          <c:val>
            <c:numRef>
              <c:f>Main!$I$288</c:f>
              <c:numCache>
                <c:formatCode>General</c:formatCode>
                <c:ptCount val="1"/>
                <c:pt idx="0">
                  <c:v>#N/A</c:v>
                </c:pt>
              </c:numCache>
            </c:numRef>
          </c:val>
          <c:extLst>
            <c:ext xmlns:c16="http://schemas.microsoft.com/office/drawing/2014/chart" uri="{C3380CC4-5D6E-409C-BE32-E72D297353CC}">
              <c16:uniqueId val="{00000011-DE37-42FE-9FB0-D56248943C17}"/>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Main!$I$289</c:f>
              <c:numCache>
                <c:formatCode>General</c:formatCode>
                <c:ptCount val="1"/>
                <c:pt idx="0">
                  <c:v>#N/A</c:v>
                </c:pt>
              </c:numCache>
            </c:numRef>
          </c:val>
          <c:extLst>
            <c:ext xmlns:c16="http://schemas.microsoft.com/office/drawing/2014/chart" uri="{C3380CC4-5D6E-409C-BE32-E72D297353CC}">
              <c16:uniqueId val="{00000012-DE37-42FE-9FB0-D56248943C17}"/>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Main!$I$290</c:f>
              <c:numCache>
                <c:formatCode>General</c:formatCode>
                <c:ptCount val="1"/>
                <c:pt idx="0">
                  <c:v>#N/A</c:v>
                </c:pt>
              </c:numCache>
            </c:numRef>
          </c:val>
          <c:extLst>
            <c:ext xmlns:c16="http://schemas.microsoft.com/office/drawing/2014/chart" uri="{C3380CC4-5D6E-409C-BE32-E72D297353CC}">
              <c16:uniqueId val="{00000013-DE37-42FE-9FB0-D56248943C17}"/>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Main!$I$291</c:f>
              <c:numCache>
                <c:formatCode>General</c:formatCode>
                <c:ptCount val="1"/>
                <c:pt idx="0">
                  <c:v>#N/A</c:v>
                </c:pt>
              </c:numCache>
            </c:numRef>
          </c:val>
          <c:extLst>
            <c:ext xmlns:c16="http://schemas.microsoft.com/office/drawing/2014/chart" uri="{C3380CC4-5D6E-409C-BE32-E72D297353CC}">
              <c16:uniqueId val="{00000014-DE37-42FE-9FB0-D56248943C17}"/>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Main!$I$292</c:f>
              <c:numCache>
                <c:formatCode>General</c:formatCode>
                <c:ptCount val="1"/>
                <c:pt idx="0">
                  <c:v>#N/A</c:v>
                </c:pt>
              </c:numCache>
            </c:numRef>
          </c:val>
          <c:extLst>
            <c:ext xmlns:c16="http://schemas.microsoft.com/office/drawing/2014/chart" uri="{C3380CC4-5D6E-409C-BE32-E72D297353CC}">
              <c16:uniqueId val="{00000015-DE37-42FE-9FB0-D56248943C17}"/>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Main!$I$293</c:f>
              <c:numCache>
                <c:formatCode>General</c:formatCode>
                <c:ptCount val="1"/>
                <c:pt idx="0">
                  <c:v>#N/A</c:v>
                </c:pt>
              </c:numCache>
            </c:numRef>
          </c:val>
          <c:extLst>
            <c:ext xmlns:c16="http://schemas.microsoft.com/office/drawing/2014/chart" uri="{C3380CC4-5D6E-409C-BE32-E72D297353CC}">
              <c16:uniqueId val="{00000016-DE37-42FE-9FB0-D56248943C17}"/>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Main!$C$247</c:f>
              <c:strCache>
                <c:ptCount val="1"/>
                <c:pt idx="0">
                  <c:v>kWh Electricity</c:v>
                </c:pt>
              </c:strCache>
            </c:strRef>
          </c:tx>
          <c:spPr>
            <a:ln w="28575" cap="rnd">
              <a:noFill/>
              <a:round/>
            </a:ln>
            <a:effectLst/>
          </c:spPr>
          <c:marker>
            <c:symbol val="circle"/>
            <c:size val="10"/>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1"/>
            <c:plus>
              <c:numRef>
                <c:f>Main!$C$251</c:f>
                <c:numCache>
                  <c:formatCode>General</c:formatCode>
                  <c:ptCount val="1"/>
                  <c:pt idx="0">
                    <c:v>#N/A</c:v>
                  </c:pt>
                </c:numCache>
              </c:numRef>
            </c:plus>
            <c:minus>
              <c:numRef>
                <c:f>Main!$C$252</c:f>
                <c:numCache>
                  <c:formatCode>General</c:formatCode>
                  <c:ptCount val="1"/>
                  <c:pt idx="0">
                    <c:v>0.05</c:v>
                  </c:pt>
                </c:numCache>
              </c:numRef>
            </c:minus>
            <c:spPr>
              <a:noFill/>
              <a:ln w="31750" cap="flat" cmpd="sng" algn="ctr">
                <a:solidFill>
                  <a:schemeClr val="accent3"/>
                </a:solidFill>
                <a:round/>
                <a:headEnd type="triangle"/>
                <a:tailEnd type="triangle"/>
              </a:ln>
              <a:effectLst/>
            </c:spPr>
          </c:errBars>
          <c:xVal>
            <c:numRef>
              <c:f>Main!$B$248:$B$250</c:f>
              <c:numCache>
                <c:formatCode>General</c:formatCode>
                <c:ptCount val="3"/>
                <c:pt idx="0">
                  <c:v>1</c:v>
                </c:pt>
                <c:pt idx="1">
                  <c:v>2</c:v>
                </c:pt>
                <c:pt idx="2">
                  <c:v>3</c:v>
                </c:pt>
              </c:numCache>
            </c:numRef>
          </c:xVal>
          <c:yVal>
            <c:numRef>
              <c:f>Main!$C$248:$C$250</c:f>
              <c:numCache>
                <c:formatCode>General</c:formatCode>
                <c:ptCount val="3"/>
                <c:pt idx="0">
                  <c:v>0.1</c:v>
                </c:pt>
              </c:numCache>
            </c:numRef>
          </c:yVal>
          <c:smooth val="0"/>
          <c:extLst>
            <c:ext xmlns:c16="http://schemas.microsoft.com/office/drawing/2014/chart" uri="{C3380CC4-5D6E-409C-BE32-E72D297353CC}">
              <c16:uniqueId val="{00000000-4F91-4B9F-BE4B-A94CCF1E9B83}"/>
            </c:ext>
          </c:extLst>
        </c:ser>
        <c:ser>
          <c:idx val="1"/>
          <c:order val="1"/>
          <c:tx>
            <c:strRef>
              <c:f>Main!$D$247</c:f>
              <c:strCache>
                <c:ptCount val="1"/>
                <c:pt idx="0">
                  <c:v>kWh Petrol</c:v>
                </c:pt>
              </c:strCache>
            </c:strRef>
          </c:tx>
          <c:spPr>
            <a:ln w="28575" cap="rnd">
              <a:noFill/>
              <a:round/>
            </a:ln>
            <a:effectLst/>
          </c:spPr>
          <c:marker>
            <c:symbol val="circle"/>
            <c:size val="9"/>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Main!$D$251</c:f>
                <c:numCache>
                  <c:formatCode>General</c:formatCode>
                  <c:ptCount val="1"/>
                  <c:pt idx="0">
                    <c:v>#N/A</c:v>
                  </c:pt>
                </c:numCache>
              </c:numRef>
            </c:plus>
            <c:minus>
              <c:numRef>
                <c:f>Main!$D$252</c:f>
                <c:numCache>
                  <c:formatCode>General</c:formatCode>
                  <c:ptCount val="1"/>
                  <c:pt idx="0">
                    <c:v>0.19</c:v>
                  </c:pt>
                </c:numCache>
              </c:numRef>
            </c:minus>
            <c:spPr>
              <a:noFill/>
              <a:ln w="31750" cap="flat" cmpd="sng" algn="ctr">
                <a:solidFill>
                  <a:schemeClr val="accent3"/>
                </a:solidFill>
                <a:round/>
                <a:headEnd type="triangle"/>
                <a:tailEnd type="triangle"/>
              </a:ln>
              <a:effectLst/>
            </c:spPr>
          </c:errBars>
          <c:xVal>
            <c:numRef>
              <c:f>Main!$B$248:$B$250</c:f>
              <c:numCache>
                <c:formatCode>General</c:formatCode>
                <c:ptCount val="3"/>
                <c:pt idx="0">
                  <c:v>1</c:v>
                </c:pt>
                <c:pt idx="1">
                  <c:v>2</c:v>
                </c:pt>
                <c:pt idx="2">
                  <c:v>3</c:v>
                </c:pt>
              </c:numCache>
            </c:numRef>
          </c:xVal>
          <c:yVal>
            <c:numRef>
              <c:f>Main!$D$248:$D$250</c:f>
              <c:numCache>
                <c:formatCode>General</c:formatCode>
                <c:ptCount val="3"/>
                <c:pt idx="1">
                  <c:v>0.24000000000000002</c:v>
                </c:pt>
              </c:numCache>
            </c:numRef>
          </c:yVal>
          <c:smooth val="0"/>
          <c:extLst>
            <c:ext xmlns:c16="http://schemas.microsoft.com/office/drawing/2014/chart" uri="{C3380CC4-5D6E-409C-BE32-E72D297353CC}">
              <c16:uniqueId val="{00000001-4F91-4B9F-BE4B-A94CCF1E9B83}"/>
            </c:ext>
          </c:extLst>
        </c:ser>
        <c:ser>
          <c:idx val="2"/>
          <c:order val="2"/>
          <c:tx>
            <c:strRef>
              <c:f>Main!$E$247</c:f>
              <c:strCache>
                <c:ptCount val="1"/>
                <c:pt idx="0">
                  <c:v>Standard</c:v>
                </c:pt>
              </c:strCache>
            </c:strRef>
          </c:tx>
          <c:spPr>
            <a:ln w="28575" cap="rnd">
              <a:solidFill>
                <a:schemeClr val="accent3"/>
              </a:solidFill>
              <a:round/>
            </a:ln>
            <a:effectLst/>
          </c:spPr>
          <c:marker>
            <c:symbol val="none"/>
          </c:marker>
          <c:dPt>
            <c:idx val="1"/>
            <c:marker>
              <c:symbol val="none"/>
            </c:marker>
            <c:bubble3D val="0"/>
            <c:spPr>
              <a:ln w="28575" cap="rnd">
                <a:solidFill>
                  <a:schemeClr val="accent3"/>
                </a:solidFill>
                <a:prstDash val="dash"/>
                <a:round/>
              </a:ln>
              <a:effectLst/>
            </c:spPr>
            <c:extLst>
              <c:ext xmlns:c16="http://schemas.microsoft.com/office/drawing/2014/chart" uri="{C3380CC4-5D6E-409C-BE32-E72D297353CC}">
                <c16:uniqueId val="{00000003-4F91-4B9F-BE4B-A94CCF1E9B83}"/>
              </c:ext>
            </c:extLst>
          </c:dPt>
          <c:dLbls>
            <c:dLbl>
              <c:idx val="0"/>
              <c:delete val="1"/>
              <c:extLst>
                <c:ext xmlns:c15="http://schemas.microsoft.com/office/drawing/2012/chart" uri="{CE6537A1-D6FC-4f65-9D91-7224C49458BB}"/>
                <c:ext xmlns:c16="http://schemas.microsoft.com/office/drawing/2014/chart" uri="{C3380CC4-5D6E-409C-BE32-E72D297353CC}">
                  <c16:uniqueId val="{00000002-4F91-4B9F-BE4B-A94CCF1E9B83}"/>
                </c:ext>
              </c:extLst>
            </c:dLbl>
            <c:dLbl>
              <c:idx val="1"/>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4F91-4B9F-BE4B-A94CCF1E9B83}"/>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Main!$B$248:$B$250</c:f>
              <c:numCache>
                <c:formatCode>General</c:formatCode>
                <c:ptCount val="3"/>
                <c:pt idx="0">
                  <c:v>1</c:v>
                </c:pt>
                <c:pt idx="1">
                  <c:v>2</c:v>
                </c:pt>
                <c:pt idx="2">
                  <c:v>3</c:v>
                </c:pt>
              </c:numCache>
            </c:numRef>
          </c:xVal>
          <c:yVal>
            <c:numRef>
              <c:f>Main!$E$248:$E$250</c:f>
              <c:numCache>
                <c:formatCode>General</c:formatCode>
                <c:ptCount val="3"/>
                <c:pt idx="0">
                  <c:v>0.05</c:v>
                </c:pt>
                <c:pt idx="1">
                  <c:v>0.05</c:v>
                </c:pt>
              </c:numCache>
            </c:numRef>
          </c:yVal>
          <c:smooth val="0"/>
          <c:extLst>
            <c:ext xmlns:c16="http://schemas.microsoft.com/office/drawing/2014/chart" uri="{C3380CC4-5D6E-409C-BE32-E72D297353CC}">
              <c16:uniqueId val="{00000004-4F91-4B9F-BE4B-A94CCF1E9B83}"/>
            </c:ext>
          </c:extLst>
        </c:ser>
        <c:dLbls>
          <c:showLegendKey val="0"/>
          <c:showVal val="0"/>
          <c:showCatName val="0"/>
          <c:showSerName val="0"/>
          <c:showPercent val="0"/>
          <c:showBubbleSize val="0"/>
        </c:dLbls>
        <c:axId val="130731855"/>
        <c:axId val="1836137903"/>
      </c:scatterChart>
      <c:valAx>
        <c:axId val="130731855"/>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36137903"/>
        <c:crosses val="autoZero"/>
        <c:crossBetween val="midCat"/>
      </c:valAx>
      <c:valAx>
        <c:axId val="1836137903"/>
        <c:scaling>
          <c:orientation val="minMax"/>
          <c:max val="0.3000000000000000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Catbon intensity (kG/kWh)</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0731855"/>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87500192248631"/>
          <c:y val="5.4273504273504275E-2"/>
          <c:w val="0.83129194096639558"/>
          <c:h val="0.49306997957102011"/>
        </c:manualLayout>
      </c:layout>
      <c:barChart>
        <c:barDir val="col"/>
        <c:grouping val="clustered"/>
        <c:varyColors val="0"/>
        <c:ser>
          <c:idx val="0"/>
          <c:order val="0"/>
          <c:tx>
            <c:strRef>
              <c:f>Main!$E$231</c:f>
              <c:strCache>
                <c:ptCount val="1"/>
                <c:pt idx="0">
                  <c:v>Carbon tax (0kg/KWh standard)</c:v>
                </c:pt>
              </c:strCache>
            </c:strRef>
          </c:tx>
          <c:spPr>
            <a:solidFill>
              <a:srgbClr val="007B87"/>
            </a:solidFill>
            <a:ln w="9525">
              <a:solidFill>
                <a:srgbClr val="FFFFFF"/>
              </a:solidFill>
            </a:ln>
            <a:effectLst/>
          </c:spPr>
          <c:invertIfNegative val="0"/>
          <c:cat>
            <c:strRef>
              <c:f>Main!$D$232:$D$241</c:f>
              <c:strCache>
                <c:ptCount val="9"/>
                <c:pt idx="0">
                  <c:v>Direct air capture</c:v>
                </c:pt>
                <c:pt idx="1">
                  <c:v>ICE vehicle</c:v>
                </c:pt>
                <c:pt idx="2">
                  <c:v>CCGT</c:v>
                </c:pt>
                <c:pt idx="3">
                  <c:v>Gas boiler</c:v>
                </c:pt>
                <c:pt idx="4">
                  <c:v>Gas boiler (well insulated house)</c:v>
                </c:pt>
                <c:pt idx="5">
                  <c:v>Gas boiler (poorly insulated house)</c:v>
                </c:pt>
                <c:pt idx="6">
                  <c:v>Heat pump</c:v>
                </c:pt>
                <c:pt idx="7">
                  <c:v>Electric vehicle</c:v>
                </c:pt>
                <c:pt idx="8">
                  <c:v>Gas CCS</c:v>
                </c:pt>
              </c:strCache>
            </c:strRef>
          </c:cat>
          <c:val>
            <c:numRef>
              <c:f>Main!$E$232:$E$241</c:f>
              <c:numCache>
                <c:formatCode>General</c:formatCode>
                <c:ptCount val="10"/>
                <c:pt idx="0">
                  <c:v>1</c:v>
                </c:pt>
                <c:pt idx="1">
                  <c:v>1</c:v>
                </c:pt>
                <c:pt idx="2">
                  <c:v>1</c:v>
                </c:pt>
                <c:pt idx="3">
                  <c:v>1</c:v>
                </c:pt>
                <c:pt idx="4">
                  <c:v>1</c:v>
                </c:pt>
                <c:pt idx="5">
                  <c:v>1</c:v>
                </c:pt>
                <c:pt idx="6">
                  <c:v>1</c:v>
                </c:pt>
                <c:pt idx="7">
                  <c:v>1</c:v>
                </c:pt>
                <c:pt idx="8">
                  <c:v>1</c:v>
                </c:pt>
                <c:pt idx="9">
                  <c:v>#N/A</c:v>
                </c:pt>
              </c:numCache>
            </c:numRef>
          </c:val>
          <c:extLst>
            <c:ext xmlns:c16="http://schemas.microsoft.com/office/drawing/2014/chart" uri="{C3380CC4-5D6E-409C-BE32-E72D297353CC}">
              <c16:uniqueId val="{00000000-476C-49F0-9067-8350BB09EDE5}"/>
            </c:ext>
          </c:extLst>
        </c:ser>
        <c:ser>
          <c:idx val="1"/>
          <c:order val="1"/>
          <c:tx>
            <c:strRef>
              <c:f>Main!$F$231</c:f>
              <c:strCache>
                <c:ptCount val="1"/>
                <c:pt idx="0">
                  <c:v>0.05kgCO2/kWh standard</c:v>
                </c:pt>
              </c:strCache>
            </c:strRef>
          </c:tx>
          <c:spPr>
            <a:solidFill>
              <a:schemeClr val="accent4"/>
            </a:solidFill>
            <a:ln w="9525">
              <a:solidFill>
                <a:srgbClr val="FFFFFF"/>
              </a:solidFill>
            </a:ln>
            <a:effectLst/>
          </c:spPr>
          <c:invertIfNegative val="0"/>
          <c:cat>
            <c:strRef>
              <c:f>Main!$D$232:$D$241</c:f>
              <c:strCache>
                <c:ptCount val="9"/>
                <c:pt idx="0">
                  <c:v>Direct air capture</c:v>
                </c:pt>
                <c:pt idx="1">
                  <c:v>ICE vehicle</c:v>
                </c:pt>
                <c:pt idx="2">
                  <c:v>CCGT</c:v>
                </c:pt>
                <c:pt idx="3">
                  <c:v>Gas boiler</c:v>
                </c:pt>
                <c:pt idx="4">
                  <c:v>Gas boiler (well insulated house)</c:v>
                </c:pt>
                <c:pt idx="5">
                  <c:v>Gas boiler (poorly insulated house)</c:v>
                </c:pt>
                <c:pt idx="6">
                  <c:v>Heat pump</c:v>
                </c:pt>
                <c:pt idx="7">
                  <c:v>Electric vehicle</c:v>
                </c:pt>
                <c:pt idx="8">
                  <c:v>Gas CCS</c:v>
                </c:pt>
              </c:strCache>
            </c:strRef>
          </c:cat>
          <c:val>
            <c:numRef>
              <c:f>Main!$F$232:$F$241</c:f>
              <c:numCache>
                <c:formatCode>General</c:formatCode>
                <c:ptCount val="10"/>
                <c:pt idx="0">
                  <c:v>1.05</c:v>
                </c:pt>
                <c:pt idx="1">
                  <c:v>0.79166666666666663</c:v>
                </c:pt>
                <c:pt idx="2">
                  <c:v>0.72763917638086928</c:v>
                </c:pt>
                <c:pt idx="3">
                  <c:v>0.72763917638086928</c:v>
                </c:pt>
                <c:pt idx="4">
                  <c:v>0.72763917638086928</c:v>
                </c:pt>
                <c:pt idx="5">
                  <c:v>0.72763917638086928</c:v>
                </c:pt>
                <c:pt idx="6">
                  <c:v>0.5</c:v>
                </c:pt>
                <c:pt idx="7">
                  <c:v>0.5</c:v>
                </c:pt>
                <c:pt idx="8">
                  <c:v>-4.4472164723826131</c:v>
                </c:pt>
                <c:pt idx="9">
                  <c:v>#N/A</c:v>
                </c:pt>
              </c:numCache>
            </c:numRef>
          </c:val>
          <c:extLst>
            <c:ext xmlns:c16="http://schemas.microsoft.com/office/drawing/2014/chart" uri="{C3380CC4-5D6E-409C-BE32-E72D297353CC}">
              <c16:uniqueId val="{00000001-476C-49F0-9067-8350BB09EDE5}"/>
            </c:ext>
          </c:extLst>
        </c:ser>
        <c:dLbls>
          <c:showLegendKey val="0"/>
          <c:showVal val="0"/>
          <c:showCatName val="0"/>
          <c:showSerName val="0"/>
          <c:showPercent val="0"/>
          <c:showBubbleSize val="0"/>
        </c:dLbls>
        <c:gapWidth val="80"/>
        <c:axId val="361118143"/>
        <c:axId val="1340982527"/>
      </c:barChart>
      <c:catAx>
        <c:axId val="361118143"/>
        <c:scaling>
          <c:orientation val="minMax"/>
        </c:scaling>
        <c:delete val="0"/>
        <c:axPos val="b"/>
        <c:numFmt formatCode="General" sourceLinked="1"/>
        <c:majorTickMark val="out"/>
        <c:minorTickMark val="none"/>
        <c:tickLblPos val="low"/>
        <c:spPr>
          <a:noFill/>
          <a:ln w="9525" cap="flat" cmpd="sng" algn="ctr">
            <a:solidFill>
              <a:srgbClr val="D1DBD2"/>
            </a:solidFill>
            <a:prstDash val="solid"/>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0982527"/>
        <c:crosses val="autoZero"/>
        <c:auto val="1"/>
        <c:lblAlgn val="ctr"/>
        <c:lblOffset val="50"/>
        <c:noMultiLvlLbl val="0"/>
      </c:catAx>
      <c:valAx>
        <c:axId val="1340982527"/>
        <c:scaling>
          <c:orientation val="minMax"/>
          <c:max val="2"/>
          <c:min val="-2"/>
        </c:scaling>
        <c:delete val="0"/>
        <c:axPos val="l"/>
        <c:majorGridlines>
          <c:spPr>
            <a:ln w="3175" cap="flat" cmpd="sng" algn="ctr">
              <a:solidFill>
                <a:srgbClr val="D1DBD2"/>
              </a:solidFill>
              <a:prstDash val="solid"/>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Credits required per tonne of carbon </a:t>
                </a:r>
              </a:p>
              <a:p>
                <a:pPr>
                  <a:defRPr/>
                </a:pPr>
                <a:r>
                  <a:rPr lang="en-GB"/>
                  <a:t> emitted</a:t>
                </a:r>
              </a:p>
            </c:rich>
          </c:tx>
          <c:layout>
            <c:manualLayout>
              <c:xMode val="edge"/>
              <c:yMode val="edge"/>
              <c:x val="1.5708920864368977E-2"/>
              <c:y val="2.7700698653836744E-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a:solidFill>
              <a:srgbClr val="D1DBD2"/>
            </a:solidFill>
            <a:prstDash val="soli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1118143"/>
        <c:crosses val="autoZero"/>
        <c:crossBetween val="between"/>
      </c:valAx>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plotArea>
    <c:legend>
      <c:legendPos val="t"/>
      <c:layout>
        <c:manualLayout>
          <c:xMode val="edge"/>
          <c:yMode val="edge"/>
          <c:x val="8.8591047497724631E-2"/>
          <c:y val="0.90868178865361582"/>
          <c:w val="0.8467630985804967"/>
          <c:h val="7.3704560803038222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rgbClr val="37424A">
              <a:lumMod val="15000"/>
              <a:lumOff val="85000"/>
            </a:srgbClr>
          </a:solidFill>
          <a:round/>
        </a14:hiddenLine>
      </a:ext>
    </a:ex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Main!$D$273</c:f>
              <c:numCache>
                <c:formatCode>General</c:formatCode>
                <c:ptCount val="1"/>
                <c:pt idx="0">
                  <c:v>#N/A</c:v>
                </c:pt>
              </c:numCache>
            </c:numRef>
          </c:val>
          <c:extLst>
            <c:ext xmlns:c16="http://schemas.microsoft.com/office/drawing/2014/chart" uri="{C3380CC4-5D6E-409C-BE32-E72D297353CC}">
              <c16:uniqueId val="{00000000-AD95-4002-A691-BED01462E666}"/>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Main!$D$274</c:f>
              <c:numCache>
                <c:formatCode>General</c:formatCode>
                <c:ptCount val="1"/>
                <c:pt idx="0">
                  <c:v>#N/A</c:v>
                </c:pt>
              </c:numCache>
            </c:numRef>
          </c:val>
          <c:extLst>
            <c:ext xmlns:c16="http://schemas.microsoft.com/office/drawing/2014/chart" uri="{C3380CC4-5D6E-409C-BE32-E72D297353CC}">
              <c16:uniqueId val="{00000001-AD95-4002-A691-BED01462E666}"/>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Main!$D$275</c:f>
              <c:numCache>
                <c:formatCode>General</c:formatCode>
                <c:ptCount val="1"/>
                <c:pt idx="0">
                  <c:v>1</c:v>
                </c:pt>
              </c:numCache>
            </c:numRef>
          </c:val>
          <c:extLst>
            <c:ext xmlns:c16="http://schemas.microsoft.com/office/drawing/2014/chart" uri="{C3380CC4-5D6E-409C-BE32-E72D297353CC}">
              <c16:uniqueId val="{00000002-AD95-4002-A691-BED01462E666}"/>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Main!$D$276</c:f>
              <c:numCache>
                <c:formatCode>General</c:formatCode>
                <c:ptCount val="1"/>
                <c:pt idx="0">
                  <c:v>#N/A</c:v>
                </c:pt>
              </c:numCache>
            </c:numRef>
          </c:val>
          <c:extLst>
            <c:ext xmlns:c16="http://schemas.microsoft.com/office/drawing/2014/chart" uri="{C3380CC4-5D6E-409C-BE32-E72D297353CC}">
              <c16:uniqueId val="{00000003-AD95-4002-A691-BED01462E666}"/>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Main!$D$277</c:f>
              <c:numCache>
                <c:formatCode>General</c:formatCode>
                <c:ptCount val="1"/>
                <c:pt idx="0">
                  <c:v>#N/A</c:v>
                </c:pt>
              </c:numCache>
            </c:numRef>
          </c:val>
          <c:extLst>
            <c:ext xmlns:c16="http://schemas.microsoft.com/office/drawing/2014/chart" uri="{C3380CC4-5D6E-409C-BE32-E72D297353CC}">
              <c16:uniqueId val="{00000004-AD95-4002-A691-BED01462E666}"/>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Main!$D$278</c:f>
              <c:numCache>
                <c:formatCode>General</c:formatCode>
                <c:ptCount val="1"/>
                <c:pt idx="0">
                  <c:v>#N/A</c:v>
                </c:pt>
              </c:numCache>
            </c:numRef>
          </c:val>
          <c:extLst>
            <c:ext xmlns:c16="http://schemas.microsoft.com/office/drawing/2014/chart" uri="{C3380CC4-5D6E-409C-BE32-E72D297353CC}">
              <c16:uniqueId val="{00000005-AD95-4002-A691-BED01462E666}"/>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Main!$D$279</c:f>
              <c:numCache>
                <c:formatCode>General</c:formatCode>
                <c:ptCount val="1"/>
                <c:pt idx="0">
                  <c:v>#N/A</c:v>
                </c:pt>
              </c:numCache>
            </c:numRef>
          </c:val>
          <c:extLst>
            <c:ext xmlns:c16="http://schemas.microsoft.com/office/drawing/2014/chart" uri="{C3380CC4-5D6E-409C-BE32-E72D297353CC}">
              <c16:uniqueId val="{00000006-AD95-4002-A691-BED01462E666}"/>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Main!$D$280</c:f>
              <c:numCache>
                <c:formatCode>General</c:formatCode>
                <c:ptCount val="1"/>
                <c:pt idx="0">
                  <c:v>#N/A</c:v>
                </c:pt>
              </c:numCache>
            </c:numRef>
          </c:val>
          <c:extLst>
            <c:ext xmlns:c16="http://schemas.microsoft.com/office/drawing/2014/chart" uri="{C3380CC4-5D6E-409C-BE32-E72D297353CC}">
              <c16:uniqueId val="{00000007-AD95-4002-A691-BED01462E666}"/>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Main!$D$281</c:f>
              <c:numCache>
                <c:formatCode>General</c:formatCode>
                <c:ptCount val="1"/>
                <c:pt idx="0">
                  <c:v>#N/A</c:v>
                </c:pt>
              </c:numCache>
            </c:numRef>
          </c:val>
          <c:extLst>
            <c:ext xmlns:c16="http://schemas.microsoft.com/office/drawing/2014/chart" uri="{C3380CC4-5D6E-409C-BE32-E72D297353CC}">
              <c16:uniqueId val="{00000008-AD95-4002-A691-BED01462E666}"/>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Main!$D$282</c:f>
              <c:numCache>
                <c:formatCode>General</c:formatCode>
                <c:ptCount val="1"/>
                <c:pt idx="0">
                  <c:v>#N/A</c:v>
                </c:pt>
              </c:numCache>
            </c:numRef>
          </c:val>
          <c:extLst>
            <c:ext xmlns:c16="http://schemas.microsoft.com/office/drawing/2014/chart" uri="{C3380CC4-5D6E-409C-BE32-E72D297353CC}">
              <c16:uniqueId val="{00000009-AD95-4002-A691-BED01462E666}"/>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Main!$D$283</c:f>
              <c:numCache>
                <c:formatCode>General</c:formatCode>
                <c:ptCount val="1"/>
                <c:pt idx="0">
                  <c:v>#N/A</c:v>
                </c:pt>
              </c:numCache>
            </c:numRef>
          </c:val>
          <c:extLst>
            <c:ext xmlns:c16="http://schemas.microsoft.com/office/drawing/2014/chart" uri="{C3380CC4-5D6E-409C-BE32-E72D297353CC}">
              <c16:uniqueId val="{0000000A-AD95-4002-A691-BED01462E666}"/>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Main!$D$284</c:f>
              <c:numCache>
                <c:formatCode>General</c:formatCode>
                <c:ptCount val="1"/>
                <c:pt idx="0">
                  <c:v>#N/A</c:v>
                </c:pt>
              </c:numCache>
            </c:numRef>
          </c:val>
          <c:extLst>
            <c:ext xmlns:c16="http://schemas.microsoft.com/office/drawing/2014/chart" uri="{C3380CC4-5D6E-409C-BE32-E72D297353CC}">
              <c16:uniqueId val="{0000000B-AD95-4002-A691-BED01462E666}"/>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Main!$D$285</c:f>
              <c:numCache>
                <c:formatCode>General</c:formatCode>
                <c:ptCount val="1"/>
                <c:pt idx="0">
                  <c:v>#N/A</c:v>
                </c:pt>
              </c:numCache>
            </c:numRef>
          </c:val>
          <c:extLst>
            <c:ext xmlns:c16="http://schemas.microsoft.com/office/drawing/2014/chart" uri="{C3380CC4-5D6E-409C-BE32-E72D297353CC}">
              <c16:uniqueId val="{0000000C-AD95-4002-A691-BED01462E666}"/>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Main!$D$286</c:f>
              <c:numCache>
                <c:formatCode>General</c:formatCode>
                <c:ptCount val="1"/>
                <c:pt idx="0">
                  <c:v>#N/A</c:v>
                </c:pt>
              </c:numCache>
            </c:numRef>
          </c:val>
          <c:extLst>
            <c:ext xmlns:c16="http://schemas.microsoft.com/office/drawing/2014/chart" uri="{C3380CC4-5D6E-409C-BE32-E72D297353CC}">
              <c16:uniqueId val="{0000000D-AD95-4002-A691-BED01462E666}"/>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Main!$D$287</c:f>
              <c:numCache>
                <c:formatCode>General</c:formatCode>
                <c:ptCount val="1"/>
                <c:pt idx="0">
                  <c:v>#N/A</c:v>
                </c:pt>
              </c:numCache>
            </c:numRef>
          </c:val>
          <c:extLst>
            <c:ext xmlns:c16="http://schemas.microsoft.com/office/drawing/2014/chart" uri="{C3380CC4-5D6E-409C-BE32-E72D297353CC}">
              <c16:uniqueId val="{0000000E-AD95-4002-A691-BED01462E666}"/>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0-AD95-4002-A691-BED01462E666}"/>
              </c:ext>
            </c:extLst>
          </c:dPt>
          <c:val>
            <c:numRef>
              <c:f>Main!$D$288</c:f>
              <c:numCache>
                <c:formatCode>General</c:formatCode>
                <c:ptCount val="1"/>
                <c:pt idx="0">
                  <c:v>#N/A</c:v>
                </c:pt>
              </c:numCache>
            </c:numRef>
          </c:val>
          <c:extLst>
            <c:ext xmlns:c16="http://schemas.microsoft.com/office/drawing/2014/chart" uri="{C3380CC4-5D6E-409C-BE32-E72D297353CC}">
              <c16:uniqueId val="{00000011-AD95-4002-A691-BED01462E666}"/>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Main!$D$289</c:f>
              <c:numCache>
                <c:formatCode>General</c:formatCode>
                <c:ptCount val="1"/>
                <c:pt idx="0">
                  <c:v>#N/A</c:v>
                </c:pt>
              </c:numCache>
            </c:numRef>
          </c:val>
          <c:extLst>
            <c:ext xmlns:c16="http://schemas.microsoft.com/office/drawing/2014/chart" uri="{C3380CC4-5D6E-409C-BE32-E72D297353CC}">
              <c16:uniqueId val="{00000012-AD95-4002-A691-BED01462E666}"/>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Main!$D$290</c:f>
              <c:numCache>
                <c:formatCode>General</c:formatCode>
                <c:ptCount val="1"/>
                <c:pt idx="0">
                  <c:v>#N/A</c:v>
                </c:pt>
              </c:numCache>
            </c:numRef>
          </c:val>
          <c:extLst>
            <c:ext xmlns:c16="http://schemas.microsoft.com/office/drawing/2014/chart" uri="{C3380CC4-5D6E-409C-BE32-E72D297353CC}">
              <c16:uniqueId val="{00000013-AD95-4002-A691-BED01462E666}"/>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Main!$D$291</c:f>
              <c:numCache>
                <c:formatCode>General</c:formatCode>
                <c:ptCount val="1"/>
                <c:pt idx="0">
                  <c:v>#N/A</c:v>
                </c:pt>
              </c:numCache>
            </c:numRef>
          </c:val>
          <c:extLst>
            <c:ext xmlns:c16="http://schemas.microsoft.com/office/drawing/2014/chart" uri="{C3380CC4-5D6E-409C-BE32-E72D297353CC}">
              <c16:uniqueId val="{00000014-AD95-4002-A691-BED01462E666}"/>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Main!$D$292</c:f>
              <c:numCache>
                <c:formatCode>General</c:formatCode>
                <c:ptCount val="1"/>
                <c:pt idx="0">
                  <c:v>#N/A</c:v>
                </c:pt>
              </c:numCache>
            </c:numRef>
          </c:val>
          <c:extLst>
            <c:ext xmlns:c16="http://schemas.microsoft.com/office/drawing/2014/chart" uri="{C3380CC4-5D6E-409C-BE32-E72D297353CC}">
              <c16:uniqueId val="{00000015-AD95-4002-A691-BED01462E666}"/>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Main!$D$293</c:f>
              <c:numCache>
                <c:formatCode>General</c:formatCode>
                <c:ptCount val="1"/>
                <c:pt idx="0">
                  <c:v>#N/A</c:v>
                </c:pt>
              </c:numCache>
            </c:numRef>
          </c:val>
          <c:extLst>
            <c:ext xmlns:c16="http://schemas.microsoft.com/office/drawing/2014/chart" uri="{C3380CC4-5D6E-409C-BE32-E72D297353CC}">
              <c16:uniqueId val="{00000016-AD95-4002-A691-BED01462E666}"/>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Main!$D$273</c:f>
              <c:numCache>
                <c:formatCode>General</c:formatCode>
                <c:ptCount val="1"/>
                <c:pt idx="0">
                  <c:v>#N/A</c:v>
                </c:pt>
              </c:numCache>
            </c:numRef>
          </c:val>
          <c:extLst>
            <c:ext xmlns:c16="http://schemas.microsoft.com/office/drawing/2014/chart" uri="{C3380CC4-5D6E-409C-BE32-E72D297353CC}">
              <c16:uniqueId val="{00000000-5F49-4F6C-9A45-A8E188AAF63B}"/>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Main!$D$274</c:f>
              <c:numCache>
                <c:formatCode>General</c:formatCode>
                <c:ptCount val="1"/>
                <c:pt idx="0">
                  <c:v>#N/A</c:v>
                </c:pt>
              </c:numCache>
            </c:numRef>
          </c:val>
          <c:extLst>
            <c:ext xmlns:c16="http://schemas.microsoft.com/office/drawing/2014/chart" uri="{C3380CC4-5D6E-409C-BE32-E72D297353CC}">
              <c16:uniqueId val="{00000001-5F49-4F6C-9A45-A8E188AAF63B}"/>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Main!$D$275</c:f>
              <c:numCache>
                <c:formatCode>General</c:formatCode>
                <c:ptCount val="1"/>
                <c:pt idx="0">
                  <c:v>1</c:v>
                </c:pt>
              </c:numCache>
            </c:numRef>
          </c:val>
          <c:extLst>
            <c:ext xmlns:c16="http://schemas.microsoft.com/office/drawing/2014/chart" uri="{C3380CC4-5D6E-409C-BE32-E72D297353CC}">
              <c16:uniqueId val="{00000002-5F49-4F6C-9A45-A8E188AAF63B}"/>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Main!$D$276</c:f>
              <c:numCache>
                <c:formatCode>General</c:formatCode>
                <c:ptCount val="1"/>
                <c:pt idx="0">
                  <c:v>#N/A</c:v>
                </c:pt>
              </c:numCache>
            </c:numRef>
          </c:val>
          <c:extLst>
            <c:ext xmlns:c16="http://schemas.microsoft.com/office/drawing/2014/chart" uri="{C3380CC4-5D6E-409C-BE32-E72D297353CC}">
              <c16:uniqueId val="{00000003-5F49-4F6C-9A45-A8E188AAF63B}"/>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Main!$D$277</c:f>
              <c:numCache>
                <c:formatCode>General</c:formatCode>
                <c:ptCount val="1"/>
                <c:pt idx="0">
                  <c:v>#N/A</c:v>
                </c:pt>
              </c:numCache>
            </c:numRef>
          </c:val>
          <c:extLst>
            <c:ext xmlns:c16="http://schemas.microsoft.com/office/drawing/2014/chart" uri="{C3380CC4-5D6E-409C-BE32-E72D297353CC}">
              <c16:uniqueId val="{00000004-5F49-4F6C-9A45-A8E188AAF63B}"/>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Main!$D$278</c:f>
              <c:numCache>
                <c:formatCode>General</c:formatCode>
                <c:ptCount val="1"/>
                <c:pt idx="0">
                  <c:v>#N/A</c:v>
                </c:pt>
              </c:numCache>
            </c:numRef>
          </c:val>
          <c:extLst>
            <c:ext xmlns:c16="http://schemas.microsoft.com/office/drawing/2014/chart" uri="{C3380CC4-5D6E-409C-BE32-E72D297353CC}">
              <c16:uniqueId val="{00000005-5F49-4F6C-9A45-A8E188AAF63B}"/>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Main!$D$279</c:f>
              <c:numCache>
                <c:formatCode>General</c:formatCode>
                <c:ptCount val="1"/>
                <c:pt idx="0">
                  <c:v>#N/A</c:v>
                </c:pt>
              </c:numCache>
            </c:numRef>
          </c:val>
          <c:extLst>
            <c:ext xmlns:c16="http://schemas.microsoft.com/office/drawing/2014/chart" uri="{C3380CC4-5D6E-409C-BE32-E72D297353CC}">
              <c16:uniqueId val="{00000006-5F49-4F6C-9A45-A8E188AAF63B}"/>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Main!$D$280</c:f>
              <c:numCache>
                <c:formatCode>General</c:formatCode>
                <c:ptCount val="1"/>
                <c:pt idx="0">
                  <c:v>#N/A</c:v>
                </c:pt>
              </c:numCache>
            </c:numRef>
          </c:val>
          <c:extLst>
            <c:ext xmlns:c16="http://schemas.microsoft.com/office/drawing/2014/chart" uri="{C3380CC4-5D6E-409C-BE32-E72D297353CC}">
              <c16:uniqueId val="{00000007-5F49-4F6C-9A45-A8E188AAF63B}"/>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Main!$D$281</c:f>
              <c:numCache>
                <c:formatCode>General</c:formatCode>
                <c:ptCount val="1"/>
                <c:pt idx="0">
                  <c:v>#N/A</c:v>
                </c:pt>
              </c:numCache>
            </c:numRef>
          </c:val>
          <c:extLst>
            <c:ext xmlns:c16="http://schemas.microsoft.com/office/drawing/2014/chart" uri="{C3380CC4-5D6E-409C-BE32-E72D297353CC}">
              <c16:uniqueId val="{00000008-5F49-4F6C-9A45-A8E188AAF63B}"/>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Main!$D$282</c:f>
              <c:numCache>
                <c:formatCode>General</c:formatCode>
                <c:ptCount val="1"/>
                <c:pt idx="0">
                  <c:v>#N/A</c:v>
                </c:pt>
              </c:numCache>
            </c:numRef>
          </c:val>
          <c:extLst>
            <c:ext xmlns:c16="http://schemas.microsoft.com/office/drawing/2014/chart" uri="{C3380CC4-5D6E-409C-BE32-E72D297353CC}">
              <c16:uniqueId val="{00000009-5F49-4F6C-9A45-A8E188AAF63B}"/>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Main!$D$283</c:f>
              <c:numCache>
                <c:formatCode>General</c:formatCode>
                <c:ptCount val="1"/>
                <c:pt idx="0">
                  <c:v>#N/A</c:v>
                </c:pt>
              </c:numCache>
            </c:numRef>
          </c:val>
          <c:extLst>
            <c:ext xmlns:c16="http://schemas.microsoft.com/office/drawing/2014/chart" uri="{C3380CC4-5D6E-409C-BE32-E72D297353CC}">
              <c16:uniqueId val="{0000000A-5F49-4F6C-9A45-A8E188AAF63B}"/>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Main!$D$284</c:f>
              <c:numCache>
                <c:formatCode>General</c:formatCode>
                <c:ptCount val="1"/>
                <c:pt idx="0">
                  <c:v>#N/A</c:v>
                </c:pt>
              </c:numCache>
            </c:numRef>
          </c:val>
          <c:extLst>
            <c:ext xmlns:c16="http://schemas.microsoft.com/office/drawing/2014/chart" uri="{C3380CC4-5D6E-409C-BE32-E72D297353CC}">
              <c16:uniqueId val="{0000000B-5F49-4F6C-9A45-A8E188AAF63B}"/>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Main!$D$285</c:f>
              <c:numCache>
                <c:formatCode>General</c:formatCode>
                <c:ptCount val="1"/>
                <c:pt idx="0">
                  <c:v>#N/A</c:v>
                </c:pt>
              </c:numCache>
            </c:numRef>
          </c:val>
          <c:extLst>
            <c:ext xmlns:c16="http://schemas.microsoft.com/office/drawing/2014/chart" uri="{C3380CC4-5D6E-409C-BE32-E72D297353CC}">
              <c16:uniqueId val="{0000000C-5F49-4F6C-9A45-A8E188AAF63B}"/>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Main!$D$286</c:f>
              <c:numCache>
                <c:formatCode>General</c:formatCode>
                <c:ptCount val="1"/>
                <c:pt idx="0">
                  <c:v>#N/A</c:v>
                </c:pt>
              </c:numCache>
            </c:numRef>
          </c:val>
          <c:extLst>
            <c:ext xmlns:c16="http://schemas.microsoft.com/office/drawing/2014/chart" uri="{C3380CC4-5D6E-409C-BE32-E72D297353CC}">
              <c16:uniqueId val="{0000000D-5F49-4F6C-9A45-A8E188AAF63B}"/>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Main!$D$287</c:f>
              <c:numCache>
                <c:formatCode>General</c:formatCode>
                <c:ptCount val="1"/>
                <c:pt idx="0">
                  <c:v>#N/A</c:v>
                </c:pt>
              </c:numCache>
            </c:numRef>
          </c:val>
          <c:extLst>
            <c:ext xmlns:c16="http://schemas.microsoft.com/office/drawing/2014/chart" uri="{C3380CC4-5D6E-409C-BE32-E72D297353CC}">
              <c16:uniqueId val="{0000000E-5F49-4F6C-9A45-A8E188AAF63B}"/>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0-5F49-4F6C-9A45-A8E188AAF63B}"/>
              </c:ext>
            </c:extLst>
          </c:dPt>
          <c:val>
            <c:numRef>
              <c:f>Main!$D$288</c:f>
              <c:numCache>
                <c:formatCode>General</c:formatCode>
                <c:ptCount val="1"/>
                <c:pt idx="0">
                  <c:v>#N/A</c:v>
                </c:pt>
              </c:numCache>
            </c:numRef>
          </c:val>
          <c:extLst>
            <c:ext xmlns:c16="http://schemas.microsoft.com/office/drawing/2014/chart" uri="{C3380CC4-5D6E-409C-BE32-E72D297353CC}">
              <c16:uniqueId val="{00000011-5F49-4F6C-9A45-A8E188AAF63B}"/>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Main!$D$289</c:f>
              <c:numCache>
                <c:formatCode>General</c:formatCode>
                <c:ptCount val="1"/>
                <c:pt idx="0">
                  <c:v>#N/A</c:v>
                </c:pt>
              </c:numCache>
            </c:numRef>
          </c:val>
          <c:extLst>
            <c:ext xmlns:c16="http://schemas.microsoft.com/office/drawing/2014/chart" uri="{C3380CC4-5D6E-409C-BE32-E72D297353CC}">
              <c16:uniqueId val="{00000012-5F49-4F6C-9A45-A8E188AAF63B}"/>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Main!$D$290</c:f>
              <c:numCache>
                <c:formatCode>General</c:formatCode>
                <c:ptCount val="1"/>
                <c:pt idx="0">
                  <c:v>#N/A</c:v>
                </c:pt>
              </c:numCache>
            </c:numRef>
          </c:val>
          <c:extLst>
            <c:ext xmlns:c16="http://schemas.microsoft.com/office/drawing/2014/chart" uri="{C3380CC4-5D6E-409C-BE32-E72D297353CC}">
              <c16:uniqueId val="{00000013-5F49-4F6C-9A45-A8E188AAF63B}"/>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Main!$D$291</c:f>
              <c:numCache>
                <c:formatCode>General</c:formatCode>
                <c:ptCount val="1"/>
                <c:pt idx="0">
                  <c:v>#N/A</c:v>
                </c:pt>
              </c:numCache>
            </c:numRef>
          </c:val>
          <c:extLst>
            <c:ext xmlns:c16="http://schemas.microsoft.com/office/drawing/2014/chart" uri="{C3380CC4-5D6E-409C-BE32-E72D297353CC}">
              <c16:uniqueId val="{00000014-5F49-4F6C-9A45-A8E188AAF63B}"/>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Main!$D$292</c:f>
              <c:numCache>
                <c:formatCode>General</c:formatCode>
                <c:ptCount val="1"/>
                <c:pt idx="0">
                  <c:v>#N/A</c:v>
                </c:pt>
              </c:numCache>
            </c:numRef>
          </c:val>
          <c:extLst>
            <c:ext xmlns:c16="http://schemas.microsoft.com/office/drawing/2014/chart" uri="{C3380CC4-5D6E-409C-BE32-E72D297353CC}">
              <c16:uniqueId val="{00000015-5F49-4F6C-9A45-A8E188AAF63B}"/>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Main!$D$293</c:f>
              <c:numCache>
                <c:formatCode>General</c:formatCode>
                <c:ptCount val="1"/>
                <c:pt idx="0">
                  <c:v>#N/A</c:v>
                </c:pt>
              </c:numCache>
            </c:numRef>
          </c:val>
          <c:extLst>
            <c:ext xmlns:c16="http://schemas.microsoft.com/office/drawing/2014/chart" uri="{C3380CC4-5D6E-409C-BE32-E72D297353CC}">
              <c16:uniqueId val="{00000016-5F49-4F6C-9A45-A8E188AAF63B}"/>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Main!$E$273</c:f>
              <c:numCache>
                <c:formatCode>General</c:formatCode>
                <c:ptCount val="1"/>
                <c:pt idx="0">
                  <c:v>#N/A</c:v>
                </c:pt>
              </c:numCache>
            </c:numRef>
          </c:val>
          <c:extLst>
            <c:ext xmlns:c16="http://schemas.microsoft.com/office/drawing/2014/chart" uri="{C3380CC4-5D6E-409C-BE32-E72D297353CC}">
              <c16:uniqueId val="{00000000-0C0D-4EDC-8F1A-31BF6E895B29}"/>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Main!$E$274</c:f>
              <c:numCache>
                <c:formatCode>General</c:formatCode>
                <c:ptCount val="1"/>
                <c:pt idx="0">
                  <c:v>#N/A</c:v>
                </c:pt>
              </c:numCache>
            </c:numRef>
          </c:val>
          <c:extLst>
            <c:ext xmlns:c16="http://schemas.microsoft.com/office/drawing/2014/chart" uri="{C3380CC4-5D6E-409C-BE32-E72D297353CC}">
              <c16:uniqueId val="{00000001-0C0D-4EDC-8F1A-31BF6E895B29}"/>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Main!$E$275</c:f>
              <c:numCache>
                <c:formatCode>General</c:formatCode>
                <c:ptCount val="1"/>
                <c:pt idx="0">
                  <c:v>#N/A</c:v>
                </c:pt>
              </c:numCache>
            </c:numRef>
          </c:val>
          <c:extLst>
            <c:ext xmlns:c16="http://schemas.microsoft.com/office/drawing/2014/chart" uri="{C3380CC4-5D6E-409C-BE32-E72D297353CC}">
              <c16:uniqueId val="{00000002-0C0D-4EDC-8F1A-31BF6E895B29}"/>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Main!$E$276</c:f>
              <c:numCache>
                <c:formatCode>General</c:formatCode>
                <c:ptCount val="1"/>
                <c:pt idx="0">
                  <c:v>#N/A</c:v>
                </c:pt>
              </c:numCache>
            </c:numRef>
          </c:val>
          <c:extLst>
            <c:ext xmlns:c16="http://schemas.microsoft.com/office/drawing/2014/chart" uri="{C3380CC4-5D6E-409C-BE32-E72D297353CC}">
              <c16:uniqueId val="{00000003-0C0D-4EDC-8F1A-31BF6E895B29}"/>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Main!$E$277</c:f>
              <c:numCache>
                <c:formatCode>General</c:formatCode>
                <c:ptCount val="1"/>
                <c:pt idx="0">
                  <c:v>#N/A</c:v>
                </c:pt>
              </c:numCache>
            </c:numRef>
          </c:val>
          <c:extLst>
            <c:ext xmlns:c16="http://schemas.microsoft.com/office/drawing/2014/chart" uri="{C3380CC4-5D6E-409C-BE32-E72D297353CC}">
              <c16:uniqueId val="{00000004-0C0D-4EDC-8F1A-31BF6E895B29}"/>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Main!$E$278</c:f>
              <c:numCache>
                <c:formatCode>General</c:formatCode>
                <c:ptCount val="1"/>
                <c:pt idx="0">
                  <c:v>#N/A</c:v>
                </c:pt>
              </c:numCache>
            </c:numRef>
          </c:val>
          <c:extLst>
            <c:ext xmlns:c16="http://schemas.microsoft.com/office/drawing/2014/chart" uri="{C3380CC4-5D6E-409C-BE32-E72D297353CC}">
              <c16:uniqueId val="{00000005-0C0D-4EDC-8F1A-31BF6E895B29}"/>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Main!$E$279</c:f>
              <c:numCache>
                <c:formatCode>General</c:formatCode>
                <c:ptCount val="1"/>
                <c:pt idx="0">
                  <c:v>#N/A</c:v>
                </c:pt>
              </c:numCache>
            </c:numRef>
          </c:val>
          <c:extLst>
            <c:ext xmlns:c16="http://schemas.microsoft.com/office/drawing/2014/chart" uri="{C3380CC4-5D6E-409C-BE32-E72D297353CC}">
              <c16:uniqueId val="{00000006-0C0D-4EDC-8F1A-31BF6E895B29}"/>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Main!$E$280</c:f>
              <c:numCache>
                <c:formatCode>General</c:formatCode>
                <c:ptCount val="1"/>
                <c:pt idx="0">
                  <c:v>#N/A</c:v>
                </c:pt>
              </c:numCache>
            </c:numRef>
          </c:val>
          <c:extLst>
            <c:ext xmlns:c16="http://schemas.microsoft.com/office/drawing/2014/chart" uri="{C3380CC4-5D6E-409C-BE32-E72D297353CC}">
              <c16:uniqueId val="{00000007-0C0D-4EDC-8F1A-31BF6E895B29}"/>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Main!$E$281</c:f>
              <c:numCache>
                <c:formatCode>General</c:formatCode>
                <c:ptCount val="1"/>
                <c:pt idx="0">
                  <c:v>#N/A</c:v>
                </c:pt>
              </c:numCache>
            </c:numRef>
          </c:val>
          <c:extLst>
            <c:ext xmlns:c16="http://schemas.microsoft.com/office/drawing/2014/chart" uri="{C3380CC4-5D6E-409C-BE32-E72D297353CC}">
              <c16:uniqueId val="{00000008-0C0D-4EDC-8F1A-31BF6E895B29}"/>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Main!$E$282</c:f>
              <c:numCache>
                <c:formatCode>General</c:formatCode>
                <c:ptCount val="1"/>
                <c:pt idx="0">
                  <c:v>#N/A</c:v>
                </c:pt>
              </c:numCache>
            </c:numRef>
          </c:val>
          <c:extLst>
            <c:ext xmlns:c16="http://schemas.microsoft.com/office/drawing/2014/chart" uri="{C3380CC4-5D6E-409C-BE32-E72D297353CC}">
              <c16:uniqueId val="{00000009-0C0D-4EDC-8F1A-31BF6E895B29}"/>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Main!$E$283</c:f>
              <c:numCache>
                <c:formatCode>General</c:formatCode>
                <c:ptCount val="1"/>
                <c:pt idx="0">
                  <c:v>#N/A</c:v>
                </c:pt>
              </c:numCache>
            </c:numRef>
          </c:val>
          <c:extLst>
            <c:ext xmlns:c16="http://schemas.microsoft.com/office/drawing/2014/chart" uri="{C3380CC4-5D6E-409C-BE32-E72D297353CC}">
              <c16:uniqueId val="{0000000A-0C0D-4EDC-8F1A-31BF6E895B29}"/>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Main!$E$284</c:f>
              <c:numCache>
                <c:formatCode>General</c:formatCode>
                <c:ptCount val="1"/>
                <c:pt idx="0">
                  <c:v>#N/A</c:v>
                </c:pt>
              </c:numCache>
            </c:numRef>
          </c:val>
          <c:extLst>
            <c:ext xmlns:c16="http://schemas.microsoft.com/office/drawing/2014/chart" uri="{C3380CC4-5D6E-409C-BE32-E72D297353CC}">
              <c16:uniqueId val="{0000000B-0C0D-4EDC-8F1A-31BF6E895B29}"/>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Main!$E$285</c:f>
              <c:numCache>
                <c:formatCode>General</c:formatCode>
                <c:ptCount val="1"/>
                <c:pt idx="0">
                  <c:v>#N/A</c:v>
                </c:pt>
              </c:numCache>
            </c:numRef>
          </c:val>
          <c:extLst>
            <c:ext xmlns:c16="http://schemas.microsoft.com/office/drawing/2014/chart" uri="{C3380CC4-5D6E-409C-BE32-E72D297353CC}">
              <c16:uniqueId val="{0000000C-0C0D-4EDC-8F1A-31BF6E895B29}"/>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Main!$E$286</c:f>
              <c:numCache>
                <c:formatCode>General</c:formatCode>
                <c:ptCount val="1"/>
                <c:pt idx="0">
                  <c:v>#N/A</c:v>
                </c:pt>
              </c:numCache>
            </c:numRef>
          </c:val>
          <c:extLst>
            <c:ext xmlns:c16="http://schemas.microsoft.com/office/drawing/2014/chart" uri="{C3380CC4-5D6E-409C-BE32-E72D297353CC}">
              <c16:uniqueId val="{0000000D-0C0D-4EDC-8F1A-31BF6E895B29}"/>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Main!$E$287</c:f>
              <c:numCache>
                <c:formatCode>General</c:formatCode>
                <c:ptCount val="1"/>
                <c:pt idx="0">
                  <c:v>1</c:v>
                </c:pt>
              </c:numCache>
            </c:numRef>
          </c:val>
          <c:extLst>
            <c:ext xmlns:c16="http://schemas.microsoft.com/office/drawing/2014/chart" uri="{C3380CC4-5D6E-409C-BE32-E72D297353CC}">
              <c16:uniqueId val="{0000000E-0C0D-4EDC-8F1A-31BF6E895B29}"/>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0-0C0D-4EDC-8F1A-31BF6E895B29}"/>
              </c:ext>
            </c:extLst>
          </c:dPt>
          <c:val>
            <c:numRef>
              <c:f>Main!$E$288</c:f>
              <c:numCache>
                <c:formatCode>General</c:formatCode>
                <c:ptCount val="1"/>
                <c:pt idx="0">
                  <c:v>#N/A</c:v>
                </c:pt>
              </c:numCache>
            </c:numRef>
          </c:val>
          <c:extLst>
            <c:ext xmlns:c16="http://schemas.microsoft.com/office/drawing/2014/chart" uri="{C3380CC4-5D6E-409C-BE32-E72D297353CC}">
              <c16:uniqueId val="{00000011-0C0D-4EDC-8F1A-31BF6E895B29}"/>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Main!$E$289</c:f>
              <c:numCache>
                <c:formatCode>General</c:formatCode>
                <c:ptCount val="1"/>
                <c:pt idx="0">
                  <c:v>#N/A</c:v>
                </c:pt>
              </c:numCache>
            </c:numRef>
          </c:val>
          <c:extLst>
            <c:ext xmlns:c16="http://schemas.microsoft.com/office/drawing/2014/chart" uri="{C3380CC4-5D6E-409C-BE32-E72D297353CC}">
              <c16:uniqueId val="{00000012-0C0D-4EDC-8F1A-31BF6E895B29}"/>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Main!$E$290</c:f>
              <c:numCache>
                <c:formatCode>General</c:formatCode>
                <c:ptCount val="1"/>
                <c:pt idx="0">
                  <c:v>#N/A</c:v>
                </c:pt>
              </c:numCache>
            </c:numRef>
          </c:val>
          <c:extLst>
            <c:ext xmlns:c16="http://schemas.microsoft.com/office/drawing/2014/chart" uri="{C3380CC4-5D6E-409C-BE32-E72D297353CC}">
              <c16:uniqueId val="{00000013-0C0D-4EDC-8F1A-31BF6E895B29}"/>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Main!$E$291</c:f>
              <c:numCache>
                <c:formatCode>General</c:formatCode>
                <c:ptCount val="1"/>
                <c:pt idx="0">
                  <c:v>#N/A</c:v>
                </c:pt>
              </c:numCache>
            </c:numRef>
          </c:val>
          <c:extLst>
            <c:ext xmlns:c16="http://schemas.microsoft.com/office/drawing/2014/chart" uri="{C3380CC4-5D6E-409C-BE32-E72D297353CC}">
              <c16:uniqueId val="{00000014-0C0D-4EDC-8F1A-31BF6E895B29}"/>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Main!$E$292</c:f>
              <c:numCache>
                <c:formatCode>General</c:formatCode>
                <c:ptCount val="1"/>
                <c:pt idx="0">
                  <c:v>#N/A</c:v>
                </c:pt>
              </c:numCache>
            </c:numRef>
          </c:val>
          <c:extLst>
            <c:ext xmlns:c16="http://schemas.microsoft.com/office/drawing/2014/chart" uri="{C3380CC4-5D6E-409C-BE32-E72D297353CC}">
              <c16:uniqueId val="{00000015-0C0D-4EDC-8F1A-31BF6E895B29}"/>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Main!$E$293</c:f>
              <c:numCache>
                <c:formatCode>General</c:formatCode>
                <c:ptCount val="1"/>
                <c:pt idx="0">
                  <c:v>#N/A</c:v>
                </c:pt>
              </c:numCache>
            </c:numRef>
          </c:val>
          <c:extLst>
            <c:ext xmlns:c16="http://schemas.microsoft.com/office/drawing/2014/chart" uri="{C3380CC4-5D6E-409C-BE32-E72D297353CC}">
              <c16:uniqueId val="{00000016-0C0D-4EDC-8F1A-31BF6E895B29}"/>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Main!$F$273</c:f>
              <c:numCache>
                <c:formatCode>General</c:formatCode>
                <c:ptCount val="1"/>
                <c:pt idx="0">
                  <c:v>#N/A</c:v>
                </c:pt>
              </c:numCache>
            </c:numRef>
          </c:val>
          <c:extLst>
            <c:ext xmlns:c16="http://schemas.microsoft.com/office/drawing/2014/chart" uri="{C3380CC4-5D6E-409C-BE32-E72D297353CC}">
              <c16:uniqueId val="{00000000-F937-4B47-81BE-98E5F11DB997}"/>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Main!$F$274</c:f>
              <c:numCache>
                <c:formatCode>General</c:formatCode>
                <c:ptCount val="1"/>
                <c:pt idx="0">
                  <c:v>#N/A</c:v>
                </c:pt>
              </c:numCache>
            </c:numRef>
          </c:val>
          <c:extLst>
            <c:ext xmlns:c16="http://schemas.microsoft.com/office/drawing/2014/chart" uri="{C3380CC4-5D6E-409C-BE32-E72D297353CC}">
              <c16:uniqueId val="{00000001-F937-4B47-81BE-98E5F11DB997}"/>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Main!$F$275</c:f>
              <c:numCache>
                <c:formatCode>General</c:formatCode>
                <c:ptCount val="1"/>
                <c:pt idx="0">
                  <c:v>#N/A</c:v>
                </c:pt>
              </c:numCache>
            </c:numRef>
          </c:val>
          <c:extLst>
            <c:ext xmlns:c16="http://schemas.microsoft.com/office/drawing/2014/chart" uri="{C3380CC4-5D6E-409C-BE32-E72D297353CC}">
              <c16:uniqueId val="{00000002-F937-4B47-81BE-98E5F11DB997}"/>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Main!$F$276</c:f>
              <c:numCache>
                <c:formatCode>General</c:formatCode>
                <c:ptCount val="1"/>
                <c:pt idx="0">
                  <c:v>#N/A</c:v>
                </c:pt>
              </c:numCache>
            </c:numRef>
          </c:val>
          <c:extLst>
            <c:ext xmlns:c16="http://schemas.microsoft.com/office/drawing/2014/chart" uri="{C3380CC4-5D6E-409C-BE32-E72D297353CC}">
              <c16:uniqueId val="{00000003-F937-4B47-81BE-98E5F11DB997}"/>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Main!$F$277</c:f>
              <c:numCache>
                <c:formatCode>General</c:formatCode>
                <c:ptCount val="1"/>
                <c:pt idx="0">
                  <c:v>#N/A</c:v>
                </c:pt>
              </c:numCache>
            </c:numRef>
          </c:val>
          <c:extLst>
            <c:ext xmlns:c16="http://schemas.microsoft.com/office/drawing/2014/chart" uri="{C3380CC4-5D6E-409C-BE32-E72D297353CC}">
              <c16:uniqueId val="{00000004-F937-4B47-81BE-98E5F11DB997}"/>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Main!$F$278</c:f>
              <c:numCache>
                <c:formatCode>General</c:formatCode>
                <c:ptCount val="1"/>
                <c:pt idx="0">
                  <c:v>#N/A</c:v>
                </c:pt>
              </c:numCache>
            </c:numRef>
          </c:val>
          <c:extLst>
            <c:ext xmlns:c16="http://schemas.microsoft.com/office/drawing/2014/chart" uri="{C3380CC4-5D6E-409C-BE32-E72D297353CC}">
              <c16:uniqueId val="{00000005-F937-4B47-81BE-98E5F11DB997}"/>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Main!$F$279</c:f>
              <c:numCache>
                <c:formatCode>General</c:formatCode>
                <c:ptCount val="1"/>
                <c:pt idx="0">
                  <c:v>1</c:v>
                </c:pt>
              </c:numCache>
            </c:numRef>
          </c:val>
          <c:extLst>
            <c:ext xmlns:c16="http://schemas.microsoft.com/office/drawing/2014/chart" uri="{C3380CC4-5D6E-409C-BE32-E72D297353CC}">
              <c16:uniqueId val="{00000006-F937-4B47-81BE-98E5F11DB997}"/>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Main!$F$280</c:f>
              <c:numCache>
                <c:formatCode>General</c:formatCode>
                <c:ptCount val="1"/>
                <c:pt idx="0">
                  <c:v>#N/A</c:v>
                </c:pt>
              </c:numCache>
            </c:numRef>
          </c:val>
          <c:extLst>
            <c:ext xmlns:c16="http://schemas.microsoft.com/office/drawing/2014/chart" uri="{C3380CC4-5D6E-409C-BE32-E72D297353CC}">
              <c16:uniqueId val="{00000007-F937-4B47-81BE-98E5F11DB997}"/>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Main!$F$281</c:f>
              <c:numCache>
                <c:formatCode>General</c:formatCode>
                <c:ptCount val="1"/>
                <c:pt idx="0">
                  <c:v>#N/A</c:v>
                </c:pt>
              </c:numCache>
            </c:numRef>
          </c:val>
          <c:extLst>
            <c:ext xmlns:c16="http://schemas.microsoft.com/office/drawing/2014/chart" uri="{C3380CC4-5D6E-409C-BE32-E72D297353CC}">
              <c16:uniqueId val="{00000008-F937-4B47-81BE-98E5F11DB997}"/>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Main!$F$282</c:f>
              <c:numCache>
                <c:formatCode>General</c:formatCode>
                <c:ptCount val="1"/>
                <c:pt idx="0">
                  <c:v>#N/A</c:v>
                </c:pt>
              </c:numCache>
            </c:numRef>
          </c:val>
          <c:extLst>
            <c:ext xmlns:c16="http://schemas.microsoft.com/office/drawing/2014/chart" uri="{C3380CC4-5D6E-409C-BE32-E72D297353CC}">
              <c16:uniqueId val="{00000009-F937-4B47-81BE-98E5F11DB997}"/>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Main!$F$283</c:f>
              <c:numCache>
                <c:formatCode>General</c:formatCode>
                <c:ptCount val="1"/>
                <c:pt idx="0">
                  <c:v>#N/A</c:v>
                </c:pt>
              </c:numCache>
            </c:numRef>
          </c:val>
          <c:extLst>
            <c:ext xmlns:c16="http://schemas.microsoft.com/office/drawing/2014/chart" uri="{C3380CC4-5D6E-409C-BE32-E72D297353CC}">
              <c16:uniqueId val="{0000000A-F937-4B47-81BE-98E5F11DB997}"/>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Main!$F$284</c:f>
              <c:numCache>
                <c:formatCode>General</c:formatCode>
                <c:ptCount val="1"/>
                <c:pt idx="0">
                  <c:v>#N/A</c:v>
                </c:pt>
              </c:numCache>
            </c:numRef>
          </c:val>
          <c:extLst>
            <c:ext xmlns:c16="http://schemas.microsoft.com/office/drawing/2014/chart" uri="{C3380CC4-5D6E-409C-BE32-E72D297353CC}">
              <c16:uniqueId val="{0000000B-F937-4B47-81BE-98E5F11DB997}"/>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Main!$F$285</c:f>
              <c:numCache>
                <c:formatCode>General</c:formatCode>
                <c:ptCount val="1"/>
                <c:pt idx="0">
                  <c:v>#N/A</c:v>
                </c:pt>
              </c:numCache>
            </c:numRef>
          </c:val>
          <c:extLst>
            <c:ext xmlns:c16="http://schemas.microsoft.com/office/drawing/2014/chart" uri="{C3380CC4-5D6E-409C-BE32-E72D297353CC}">
              <c16:uniqueId val="{0000000C-F937-4B47-81BE-98E5F11DB997}"/>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Main!$F$286</c:f>
              <c:numCache>
                <c:formatCode>General</c:formatCode>
                <c:ptCount val="1"/>
                <c:pt idx="0">
                  <c:v>#N/A</c:v>
                </c:pt>
              </c:numCache>
            </c:numRef>
          </c:val>
          <c:extLst>
            <c:ext xmlns:c16="http://schemas.microsoft.com/office/drawing/2014/chart" uri="{C3380CC4-5D6E-409C-BE32-E72D297353CC}">
              <c16:uniqueId val="{0000000D-F937-4B47-81BE-98E5F11DB997}"/>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Main!$F$287</c:f>
              <c:numCache>
                <c:formatCode>General</c:formatCode>
                <c:ptCount val="1"/>
                <c:pt idx="0">
                  <c:v>#N/A</c:v>
                </c:pt>
              </c:numCache>
            </c:numRef>
          </c:val>
          <c:extLst>
            <c:ext xmlns:c16="http://schemas.microsoft.com/office/drawing/2014/chart" uri="{C3380CC4-5D6E-409C-BE32-E72D297353CC}">
              <c16:uniqueId val="{0000000E-F937-4B47-81BE-98E5F11DB997}"/>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5-F937-4B47-81BE-98E5F11DB997}"/>
              </c:ext>
            </c:extLst>
          </c:dPt>
          <c:val>
            <c:numRef>
              <c:f>Main!$F$288</c:f>
              <c:numCache>
                <c:formatCode>General</c:formatCode>
                <c:ptCount val="1"/>
                <c:pt idx="0">
                  <c:v>#N/A</c:v>
                </c:pt>
              </c:numCache>
            </c:numRef>
          </c:val>
          <c:extLst>
            <c:ext xmlns:c16="http://schemas.microsoft.com/office/drawing/2014/chart" uri="{C3380CC4-5D6E-409C-BE32-E72D297353CC}">
              <c16:uniqueId val="{0000000F-F937-4B47-81BE-98E5F11DB997}"/>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Main!$F$289</c:f>
              <c:numCache>
                <c:formatCode>General</c:formatCode>
                <c:ptCount val="1"/>
                <c:pt idx="0">
                  <c:v>#N/A</c:v>
                </c:pt>
              </c:numCache>
            </c:numRef>
          </c:val>
          <c:extLst>
            <c:ext xmlns:c16="http://schemas.microsoft.com/office/drawing/2014/chart" uri="{C3380CC4-5D6E-409C-BE32-E72D297353CC}">
              <c16:uniqueId val="{00000010-F937-4B47-81BE-98E5F11DB997}"/>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Main!$F$290</c:f>
              <c:numCache>
                <c:formatCode>General</c:formatCode>
                <c:ptCount val="1"/>
                <c:pt idx="0">
                  <c:v>#N/A</c:v>
                </c:pt>
              </c:numCache>
            </c:numRef>
          </c:val>
          <c:extLst>
            <c:ext xmlns:c16="http://schemas.microsoft.com/office/drawing/2014/chart" uri="{C3380CC4-5D6E-409C-BE32-E72D297353CC}">
              <c16:uniqueId val="{00000011-F937-4B47-81BE-98E5F11DB997}"/>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Main!$F$291</c:f>
              <c:numCache>
                <c:formatCode>General</c:formatCode>
                <c:ptCount val="1"/>
                <c:pt idx="0">
                  <c:v>#N/A</c:v>
                </c:pt>
              </c:numCache>
            </c:numRef>
          </c:val>
          <c:extLst>
            <c:ext xmlns:c16="http://schemas.microsoft.com/office/drawing/2014/chart" uri="{C3380CC4-5D6E-409C-BE32-E72D297353CC}">
              <c16:uniqueId val="{00000012-F937-4B47-81BE-98E5F11DB997}"/>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Main!$F$292</c:f>
              <c:numCache>
                <c:formatCode>General</c:formatCode>
                <c:ptCount val="1"/>
                <c:pt idx="0">
                  <c:v>#N/A</c:v>
                </c:pt>
              </c:numCache>
            </c:numRef>
          </c:val>
          <c:extLst>
            <c:ext xmlns:c16="http://schemas.microsoft.com/office/drawing/2014/chart" uri="{C3380CC4-5D6E-409C-BE32-E72D297353CC}">
              <c16:uniqueId val="{00000013-F937-4B47-81BE-98E5F11DB997}"/>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Main!$F$293</c:f>
              <c:numCache>
                <c:formatCode>General</c:formatCode>
                <c:ptCount val="1"/>
                <c:pt idx="0">
                  <c:v>#N/A</c:v>
                </c:pt>
              </c:numCache>
            </c:numRef>
          </c:val>
          <c:extLst>
            <c:ext xmlns:c16="http://schemas.microsoft.com/office/drawing/2014/chart" uri="{C3380CC4-5D6E-409C-BE32-E72D297353CC}">
              <c16:uniqueId val="{00000014-F937-4B47-81BE-98E5F11DB997}"/>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3"/>
          <c:order val="0"/>
          <c:tx>
            <c:strRef>
              <c:f>Main!$C$247</c:f>
              <c:strCache>
                <c:ptCount val="1"/>
                <c:pt idx="0">
                  <c:v>kWh Electricity</c:v>
                </c:pt>
              </c:strCache>
            </c:strRef>
          </c:tx>
          <c:spPr>
            <a:ln w="28575">
              <a:noFill/>
            </a:ln>
          </c:spPr>
          <c:errBars>
            <c:errDir val="y"/>
            <c:errBarType val="both"/>
            <c:errValType val="cust"/>
            <c:noEndCap val="1"/>
            <c:plus>
              <c:numLit>
                <c:formatCode>General</c:formatCode>
                <c:ptCount val="1"/>
                <c:pt idx="0">
                  <c:v>0</c:v>
                </c:pt>
              </c:numLit>
            </c:plus>
            <c:minus>
              <c:numRef>
                <c:f>Main!$C$248</c:f>
                <c:numCache>
                  <c:formatCode>General</c:formatCode>
                  <c:ptCount val="1"/>
                  <c:pt idx="0">
                    <c:v>0.1</c:v>
                  </c:pt>
                </c:numCache>
              </c:numRef>
            </c:minus>
            <c:spPr>
              <a:ln w="31750">
                <a:solidFill>
                  <a:schemeClr val="accent3"/>
                </a:solidFill>
                <a:headEnd type="triangle"/>
                <a:tailEnd type="triangle"/>
              </a:ln>
            </c:spPr>
          </c:errBars>
          <c:xVal>
            <c:numRef>
              <c:f>Main!$B$248:$B$250</c:f>
              <c:numCache>
                <c:formatCode>General</c:formatCode>
                <c:ptCount val="3"/>
                <c:pt idx="0">
                  <c:v>1</c:v>
                </c:pt>
                <c:pt idx="1">
                  <c:v>2</c:v>
                </c:pt>
                <c:pt idx="2">
                  <c:v>3</c:v>
                </c:pt>
              </c:numCache>
            </c:numRef>
          </c:xVal>
          <c:yVal>
            <c:numRef>
              <c:f>Main!$C$248:$C$250</c:f>
              <c:numCache>
                <c:formatCode>General</c:formatCode>
                <c:ptCount val="3"/>
                <c:pt idx="0">
                  <c:v>0.1</c:v>
                </c:pt>
              </c:numCache>
            </c:numRef>
          </c:yVal>
          <c:smooth val="0"/>
          <c:extLst>
            <c:ext xmlns:c16="http://schemas.microsoft.com/office/drawing/2014/chart" uri="{C3380CC4-5D6E-409C-BE32-E72D297353CC}">
              <c16:uniqueId val="{00000007-B9B1-41D9-B61F-E0D779BEBC4C}"/>
            </c:ext>
          </c:extLst>
        </c:ser>
        <c:ser>
          <c:idx val="4"/>
          <c:order val="1"/>
          <c:tx>
            <c:strRef>
              <c:f>Main!$D$247</c:f>
              <c:strCache>
                <c:ptCount val="1"/>
                <c:pt idx="0">
                  <c:v>kWh Petrol</c:v>
                </c:pt>
              </c:strCache>
            </c:strRef>
          </c:tx>
          <c:spPr>
            <a:ln w="28575">
              <a:noFill/>
            </a:ln>
          </c:spPr>
          <c:errBars>
            <c:errDir val="y"/>
            <c:errBarType val="both"/>
            <c:errValType val="cust"/>
            <c:noEndCap val="1"/>
            <c:plus>
              <c:numLit>
                <c:formatCode>General</c:formatCode>
                <c:ptCount val="1"/>
                <c:pt idx="0">
                  <c:v>0</c:v>
                </c:pt>
              </c:numLit>
            </c:plus>
            <c:minus>
              <c:numRef>
                <c:f>Main!$D$249</c:f>
                <c:numCache>
                  <c:formatCode>General</c:formatCode>
                  <c:ptCount val="1"/>
                  <c:pt idx="0">
                    <c:v>0.24000000000000002</c:v>
                  </c:pt>
                </c:numCache>
              </c:numRef>
            </c:minus>
            <c:spPr>
              <a:ln w="31750">
                <a:solidFill>
                  <a:schemeClr val="accent3"/>
                </a:solidFill>
                <a:headEnd type="triangle"/>
                <a:tailEnd type="triangle"/>
              </a:ln>
            </c:spPr>
          </c:errBars>
          <c:xVal>
            <c:numRef>
              <c:f>Main!$B$248:$B$250</c:f>
              <c:numCache>
                <c:formatCode>General</c:formatCode>
                <c:ptCount val="3"/>
                <c:pt idx="0">
                  <c:v>1</c:v>
                </c:pt>
                <c:pt idx="1">
                  <c:v>2</c:v>
                </c:pt>
                <c:pt idx="2">
                  <c:v>3</c:v>
                </c:pt>
              </c:numCache>
            </c:numRef>
          </c:xVal>
          <c:yVal>
            <c:numRef>
              <c:f>Main!$D$248:$D$250</c:f>
              <c:numCache>
                <c:formatCode>General</c:formatCode>
                <c:ptCount val="3"/>
                <c:pt idx="1">
                  <c:v>0.24000000000000002</c:v>
                </c:pt>
              </c:numCache>
            </c:numRef>
          </c:yVal>
          <c:smooth val="0"/>
          <c:extLst>
            <c:ext xmlns:c16="http://schemas.microsoft.com/office/drawing/2014/chart" uri="{C3380CC4-5D6E-409C-BE32-E72D297353CC}">
              <c16:uniqueId val="{00000008-B9B1-41D9-B61F-E0D779BEBC4C}"/>
            </c:ext>
          </c:extLst>
        </c:ser>
        <c:ser>
          <c:idx val="5"/>
          <c:order val="2"/>
          <c:tx>
            <c:strRef>
              <c:f>Main!$F$247</c:f>
              <c:strCache>
                <c:ptCount val="1"/>
              </c:strCache>
            </c:strRef>
          </c:tx>
          <c:spPr>
            <a:ln w="25400">
              <a:solidFill>
                <a:schemeClr val="accent3"/>
              </a:solidFill>
            </a:ln>
          </c:spPr>
          <c:xVal>
            <c:numRef>
              <c:f>Main!$F$248:$F$250</c:f>
              <c:numCache>
                <c:formatCode>General</c:formatCode>
                <c:ptCount val="3"/>
              </c:numCache>
            </c:numRef>
          </c:xVal>
          <c:yVal>
            <c:numLit>
              <c:formatCode>General</c:formatCode>
              <c:ptCount val="1"/>
              <c:pt idx="0">
                <c:v>1</c:v>
              </c:pt>
            </c:numLit>
          </c:yVal>
          <c:smooth val="0"/>
          <c:extLst>
            <c:ext xmlns:c16="http://schemas.microsoft.com/office/drawing/2014/chart" uri="{C3380CC4-5D6E-409C-BE32-E72D297353CC}">
              <c16:uniqueId val="{00000009-B9B1-41D9-B61F-E0D779BEBC4C}"/>
            </c:ext>
          </c:extLst>
        </c:ser>
        <c:ser>
          <c:idx val="0"/>
          <c:order val="3"/>
          <c:tx>
            <c:strRef>
              <c:f>Main!$C$247</c:f>
              <c:strCache>
                <c:ptCount val="1"/>
                <c:pt idx="0">
                  <c:v>kWh Electricity</c:v>
                </c:pt>
              </c:strCache>
            </c:strRef>
          </c:tx>
          <c:spPr>
            <a:ln w="28575" cap="rnd">
              <a:noFill/>
              <a:round/>
            </a:ln>
            <a:effectLst/>
          </c:spPr>
          <c:marker>
            <c:symbol val="circle"/>
            <c:size val="10"/>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1"/>
            <c:plus>
              <c:numLit>
                <c:formatCode>General</c:formatCode>
                <c:ptCount val="1"/>
                <c:pt idx="0">
                  <c:v>0</c:v>
                </c:pt>
              </c:numLit>
            </c:plus>
            <c:minus>
              <c:numRef>
                <c:f>Main!$C$248</c:f>
                <c:numCache>
                  <c:formatCode>General</c:formatCode>
                  <c:ptCount val="1"/>
                  <c:pt idx="0">
                    <c:v>0.1</c:v>
                  </c:pt>
                </c:numCache>
              </c:numRef>
            </c:minus>
            <c:spPr>
              <a:noFill/>
              <a:ln w="31750" cap="flat" cmpd="sng" algn="ctr">
                <a:solidFill>
                  <a:schemeClr val="accent3"/>
                </a:solidFill>
                <a:round/>
                <a:headEnd type="triangle"/>
                <a:tailEnd type="triangle"/>
              </a:ln>
              <a:effectLst/>
            </c:spPr>
          </c:errBars>
          <c:xVal>
            <c:numRef>
              <c:f>Main!$B$248:$B$250</c:f>
              <c:numCache>
                <c:formatCode>General</c:formatCode>
                <c:ptCount val="3"/>
                <c:pt idx="0">
                  <c:v>1</c:v>
                </c:pt>
                <c:pt idx="1">
                  <c:v>2</c:v>
                </c:pt>
                <c:pt idx="2">
                  <c:v>3</c:v>
                </c:pt>
              </c:numCache>
            </c:numRef>
          </c:xVal>
          <c:yVal>
            <c:numRef>
              <c:f>Main!$C$248:$C$250</c:f>
              <c:numCache>
                <c:formatCode>General</c:formatCode>
                <c:ptCount val="3"/>
                <c:pt idx="0">
                  <c:v>0.1</c:v>
                </c:pt>
              </c:numCache>
            </c:numRef>
          </c:yVal>
          <c:smooth val="0"/>
          <c:extLst>
            <c:ext xmlns:c16="http://schemas.microsoft.com/office/drawing/2014/chart" uri="{C3380CC4-5D6E-409C-BE32-E72D297353CC}">
              <c16:uniqueId val="{00000002-B9B1-41D9-B61F-E0D779BEBC4C}"/>
            </c:ext>
          </c:extLst>
        </c:ser>
        <c:ser>
          <c:idx val="1"/>
          <c:order val="4"/>
          <c:tx>
            <c:strRef>
              <c:f>Main!$D$247</c:f>
              <c:strCache>
                <c:ptCount val="1"/>
                <c:pt idx="0">
                  <c:v>kWh Petrol</c:v>
                </c:pt>
              </c:strCache>
            </c:strRef>
          </c:tx>
          <c:spPr>
            <a:ln w="28575" cap="rnd">
              <a:noFill/>
              <a:round/>
            </a:ln>
            <a:effectLst/>
          </c:spPr>
          <c:marker>
            <c:symbol val="circle"/>
            <c:size val="9"/>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Lit>
                <c:formatCode>General</c:formatCode>
                <c:ptCount val="1"/>
                <c:pt idx="0">
                  <c:v>0</c:v>
                </c:pt>
              </c:numLit>
            </c:plus>
            <c:minus>
              <c:numRef>
                <c:f>Main!$D$249</c:f>
                <c:numCache>
                  <c:formatCode>General</c:formatCode>
                  <c:ptCount val="1"/>
                  <c:pt idx="0">
                    <c:v>0.24000000000000002</c:v>
                  </c:pt>
                </c:numCache>
              </c:numRef>
            </c:minus>
            <c:spPr>
              <a:noFill/>
              <a:ln w="31750" cap="flat" cmpd="sng" algn="ctr">
                <a:solidFill>
                  <a:schemeClr val="accent3"/>
                </a:solidFill>
                <a:round/>
                <a:headEnd type="triangle"/>
                <a:tailEnd type="triangle"/>
              </a:ln>
              <a:effectLst/>
            </c:spPr>
          </c:errBars>
          <c:xVal>
            <c:numRef>
              <c:f>Main!$B$248:$B$250</c:f>
              <c:numCache>
                <c:formatCode>General</c:formatCode>
                <c:ptCount val="3"/>
                <c:pt idx="0">
                  <c:v>1</c:v>
                </c:pt>
                <c:pt idx="1">
                  <c:v>2</c:v>
                </c:pt>
                <c:pt idx="2">
                  <c:v>3</c:v>
                </c:pt>
              </c:numCache>
            </c:numRef>
          </c:xVal>
          <c:yVal>
            <c:numRef>
              <c:f>Main!$D$248:$D$250</c:f>
              <c:numCache>
                <c:formatCode>General</c:formatCode>
                <c:ptCount val="3"/>
                <c:pt idx="1">
                  <c:v>0.24000000000000002</c:v>
                </c:pt>
              </c:numCache>
            </c:numRef>
          </c:yVal>
          <c:smooth val="0"/>
          <c:extLst>
            <c:ext xmlns:c16="http://schemas.microsoft.com/office/drawing/2014/chart" uri="{C3380CC4-5D6E-409C-BE32-E72D297353CC}">
              <c16:uniqueId val="{00000004-B9B1-41D9-B61F-E0D779BEBC4C}"/>
            </c:ext>
          </c:extLst>
        </c:ser>
        <c:ser>
          <c:idx val="2"/>
          <c:order val="5"/>
          <c:tx>
            <c:strRef>
              <c:f>Main!$F$247</c:f>
              <c:strCache>
                <c:ptCount val="1"/>
              </c:strCache>
            </c:strRef>
          </c:tx>
          <c:spPr>
            <a:ln w="25400" cap="rnd">
              <a:solidFill>
                <a:schemeClr val="accent3"/>
              </a:solidFill>
              <a:round/>
            </a:ln>
            <a:effectLst/>
          </c:spPr>
          <c:marker>
            <c:symbol val="circle"/>
            <c:size val="5"/>
            <c:spPr>
              <a:solidFill>
                <a:schemeClr val="accent3"/>
              </a:solidFill>
              <a:ln w="9525">
                <a:solidFill>
                  <a:schemeClr val="accent3"/>
                </a:solidFill>
              </a:ln>
              <a:effectLst/>
            </c:spPr>
          </c:marker>
          <c:xVal>
            <c:numRef>
              <c:f>Main!$F$248:$F$250</c:f>
              <c:numCache>
                <c:formatCode>General</c:formatCode>
                <c:ptCount val="3"/>
              </c:numCache>
            </c:numRef>
          </c:xVal>
          <c:yVal>
            <c:numLit>
              <c:formatCode>General</c:formatCode>
              <c:ptCount val="1"/>
              <c:pt idx="0">
                <c:v>1</c:v>
              </c:pt>
            </c:numLit>
          </c:yVal>
          <c:smooth val="0"/>
          <c:extLst>
            <c:ext xmlns:c16="http://schemas.microsoft.com/office/drawing/2014/chart" uri="{C3380CC4-5D6E-409C-BE32-E72D297353CC}">
              <c16:uniqueId val="{00000006-B9B1-41D9-B61F-E0D779BEBC4C}"/>
            </c:ext>
          </c:extLst>
        </c:ser>
        <c:dLbls>
          <c:showLegendKey val="0"/>
          <c:showVal val="0"/>
          <c:showCatName val="0"/>
          <c:showSerName val="0"/>
          <c:showPercent val="0"/>
          <c:showBubbleSize val="0"/>
        </c:dLbls>
        <c:axId val="130731855"/>
        <c:axId val="1836137903"/>
      </c:scatterChart>
      <c:valAx>
        <c:axId val="130731855"/>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36137903"/>
        <c:crosses val="autoZero"/>
        <c:crossBetween val="midCat"/>
      </c:valAx>
      <c:valAx>
        <c:axId val="1836137903"/>
        <c:scaling>
          <c:orientation val="minMax"/>
          <c:max val="0.30000000000000004"/>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Catbon intensity (kG/kWh)</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0731855"/>
        <c:crosses val="autoZero"/>
        <c:crossBetween val="midCat"/>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Main!$G$273</c:f>
              <c:numCache>
                <c:formatCode>General</c:formatCode>
                <c:ptCount val="1"/>
                <c:pt idx="0">
                  <c:v>#N/A</c:v>
                </c:pt>
              </c:numCache>
            </c:numRef>
          </c:val>
          <c:extLst>
            <c:ext xmlns:c16="http://schemas.microsoft.com/office/drawing/2014/chart" uri="{C3380CC4-5D6E-409C-BE32-E72D297353CC}">
              <c16:uniqueId val="{00000000-1564-445B-9A53-1868AC16AE66}"/>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Main!$G$274</c:f>
              <c:numCache>
                <c:formatCode>General</c:formatCode>
                <c:ptCount val="1"/>
                <c:pt idx="0">
                  <c:v>#N/A</c:v>
                </c:pt>
              </c:numCache>
            </c:numRef>
          </c:val>
          <c:extLst>
            <c:ext xmlns:c16="http://schemas.microsoft.com/office/drawing/2014/chart" uri="{C3380CC4-5D6E-409C-BE32-E72D297353CC}">
              <c16:uniqueId val="{00000001-1564-445B-9A53-1868AC16AE66}"/>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Main!$G$275</c:f>
              <c:numCache>
                <c:formatCode>General</c:formatCode>
                <c:ptCount val="1"/>
                <c:pt idx="0">
                  <c:v>#N/A</c:v>
                </c:pt>
              </c:numCache>
            </c:numRef>
          </c:val>
          <c:extLst>
            <c:ext xmlns:c16="http://schemas.microsoft.com/office/drawing/2014/chart" uri="{C3380CC4-5D6E-409C-BE32-E72D297353CC}">
              <c16:uniqueId val="{00000002-1564-445B-9A53-1868AC16AE66}"/>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Main!$G$276</c:f>
              <c:numCache>
                <c:formatCode>General</c:formatCode>
                <c:ptCount val="1"/>
                <c:pt idx="0">
                  <c:v>#N/A</c:v>
                </c:pt>
              </c:numCache>
            </c:numRef>
          </c:val>
          <c:extLst>
            <c:ext xmlns:c16="http://schemas.microsoft.com/office/drawing/2014/chart" uri="{C3380CC4-5D6E-409C-BE32-E72D297353CC}">
              <c16:uniqueId val="{00000003-1564-445B-9A53-1868AC16AE66}"/>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Main!$G$277</c:f>
              <c:numCache>
                <c:formatCode>General</c:formatCode>
                <c:ptCount val="1"/>
                <c:pt idx="0">
                  <c:v>#N/A</c:v>
                </c:pt>
              </c:numCache>
            </c:numRef>
          </c:val>
          <c:extLst>
            <c:ext xmlns:c16="http://schemas.microsoft.com/office/drawing/2014/chart" uri="{C3380CC4-5D6E-409C-BE32-E72D297353CC}">
              <c16:uniqueId val="{00000004-1564-445B-9A53-1868AC16AE66}"/>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Main!$G$278</c:f>
              <c:numCache>
                <c:formatCode>General</c:formatCode>
                <c:ptCount val="1"/>
                <c:pt idx="0">
                  <c:v>#N/A</c:v>
                </c:pt>
              </c:numCache>
            </c:numRef>
          </c:val>
          <c:extLst>
            <c:ext xmlns:c16="http://schemas.microsoft.com/office/drawing/2014/chart" uri="{C3380CC4-5D6E-409C-BE32-E72D297353CC}">
              <c16:uniqueId val="{00000005-1564-445B-9A53-1868AC16AE66}"/>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Main!$G$279</c:f>
              <c:numCache>
                <c:formatCode>General</c:formatCode>
                <c:ptCount val="1"/>
                <c:pt idx="0">
                  <c:v>1</c:v>
                </c:pt>
              </c:numCache>
            </c:numRef>
          </c:val>
          <c:extLst>
            <c:ext xmlns:c16="http://schemas.microsoft.com/office/drawing/2014/chart" uri="{C3380CC4-5D6E-409C-BE32-E72D297353CC}">
              <c16:uniqueId val="{00000006-1564-445B-9A53-1868AC16AE66}"/>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Main!$G$280</c:f>
              <c:numCache>
                <c:formatCode>General</c:formatCode>
                <c:ptCount val="1"/>
                <c:pt idx="0">
                  <c:v>#N/A</c:v>
                </c:pt>
              </c:numCache>
            </c:numRef>
          </c:val>
          <c:extLst>
            <c:ext xmlns:c16="http://schemas.microsoft.com/office/drawing/2014/chart" uri="{C3380CC4-5D6E-409C-BE32-E72D297353CC}">
              <c16:uniqueId val="{00000007-1564-445B-9A53-1868AC16AE66}"/>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Main!$G$281</c:f>
              <c:numCache>
                <c:formatCode>General</c:formatCode>
                <c:ptCount val="1"/>
                <c:pt idx="0">
                  <c:v>#N/A</c:v>
                </c:pt>
              </c:numCache>
            </c:numRef>
          </c:val>
          <c:extLst>
            <c:ext xmlns:c16="http://schemas.microsoft.com/office/drawing/2014/chart" uri="{C3380CC4-5D6E-409C-BE32-E72D297353CC}">
              <c16:uniqueId val="{00000008-1564-445B-9A53-1868AC16AE66}"/>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Main!$G$282</c:f>
              <c:numCache>
                <c:formatCode>General</c:formatCode>
                <c:ptCount val="1"/>
                <c:pt idx="0">
                  <c:v>#N/A</c:v>
                </c:pt>
              </c:numCache>
            </c:numRef>
          </c:val>
          <c:extLst>
            <c:ext xmlns:c16="http://schemas.microsoft.com/office/drawing/2014/chart" uri="{C3380CC4-5D6E-409C-BE32-E72D297353CC}">
              <c16:uniqueId val="{00000009-1564-445B-9A53-1868AC16AE66}"/>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Main!$G$283</c:f>
              <c:numCache>
                <c:formatCode>General</c:formatCode>
                <c:ptCount val="1"/>
                <c:pt idx="0">
                  <c:v>#N/A</c:v>
                </c:pt>
              </c:numCache>
            </c:numRef>
          </c:val>
          <c:extLst>
            <c:ext xmlns:c16="http://schemas.microsoft.com/office/drawing/2014/chart" uri="{C3380CC4-5D6E-409C-BE32-E72D297353CC}">
              <c16:uniqueId val="{0000000A-1564-445B-9A53-1868AC16AE66}"/>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Main!$G$284</c:f>
              <c:numCache>
                <c:formatCode>General</c:formatCode>
                <c:ptCount val="1"/>
                <c:pt idx="0">
                  <c:v>#N/A</c:v>
                </c:pt>
              </c:numCache>
            </c:numRef>
          </c:val>
          <c:extLst>
            <c:ext xmlns:c16="http://schemas.microsoft.com/office/drawing/2014/chart" uri="{C3380CC4-5D6E-409C-BE32-E72D297353CC}">
              <c16:uniqueId val="{0000000B-1564-445B-9A53-1868AC16AE66}"/>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Main!$G$285</c:f>
              <c:numCache>
                <c:formatCode>General</c:formatCode>
                <c:ptCount val="1"/>
                <c:pt idx="0">
                  <c:v>#N/A</c:v>
                </c:pt>
              </c:numCache>
            </c:numRef>
          </c:val>
          <c:extLst>
            <c:ext xmlns:c16="http://schemas.microsoft.com/office/drawing/2014/chart" uri="{C3380CC4-5D6E-409C-BE32-E72D297353CC}">
              <c16:uniqueId val="{0000000C-1564-445B-9A53-1868AC16AE66}"/>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Main!$G$286</c:f>
              <c:numCache>
                <c:formatCode>General</c:formatCode>
                <c:ptCount val="1"/>
                <c:pt idx="0">
                  <c:v>#N/A</c:v>
                </c:pt>
              </c:numCache>
            </c:numRef>
          </c:val>
          <c:extLst>
            <c:ext xmlns:c16="http://schemas.microsoft.com/office/drawing/2014/chart" uri="{C3380CC4-5D6E-409C-BE32-E72D297353CC}">
              <c16:uniqueId val="{0000000D-1564-445B-9A53-1868AC16AE66}"/>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Main!$G$287</c:f>
              <c:numCache>
                <c:formatCode>General</c:formatCode>
                <c:ptCount val="1"/>
                <c:pt idx="0">
                  <c:v>#N/A</c:v>
                </c:pt>
              </c:numCache>
            </c:numRef>
          </c:val>
          <c:extLst>
            <c:ext xmlns:c16="http://schemas.microsoft.com/office/drawing/2014/chart" uri="{C3380CC4-5D6E-409C-BE32-E72D297353CC}">
              <c16:uniqueId val="{0000000E-1564-445B-9A53-1868AC16AE66}"/>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0-1564-445B-9A53-1868AC16AE66}"/>
              </c:ext>
            </c:extLst>
          </c:dPt>
          <c:val>
            <c:numRef>
              <c:f>Main!$G$288</c:f>
              <c:numCache>
                <c:formatCode>General</c:formatCode>
                <c:ptCount val="1"/>
                <c:pt idx="0">
                  <c:v>#N/A</c:v>
                </c:pt>
              </c:numCache>
            </c:numRef>
          </c:val>
          <c:extLst>
            <c:ext xmlns:c16="http://schemas.microsoft.com/office/drawing/2014/chart" uri="{C3380CC4-5D6E-409C-BE32-E72D297353CC}">
              <c16:uniqueId val="{00000011-1564-445B-9A53-1868AC16AE66}"/>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Main!$G$289</c:f>
              <c:numCache>
                <c:formatCode>General</c:formatCode>
                <c:ptCount val="1"/>
                <c:pt idx="0">
                  <c:v>#N/A</c:v>
                </c:pt>
              </c:numCache>
            </c:numRef>
          </c:val>
          <c:extLst>
            <c:ext xmlns:c16="http://schemas.microsoft.com/office/drawing/2014/chart" uri="{C3380CC4-5D6E-409C-BE32-E72D297353CC}">
              <c16:uniqueId val="{00000012-1564-445B-9A53-1868AC16AE66}"/>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Main!$G$290</c:f>
              <c:numCache>
                <c:formatCode>General</c:formatCode>
                <c:ptCount val="1"/>
                <c:pt idx="0">
                  <c:v>#N/A</c:v>
                </c:pt>
              </c:numCache>
            </c:numRef>
          </c:val>
          <c:extLst>
            <c:ext xmlns:c16="http://schemas.microsoft.com/office/drawing/2014/chart" uri="{C3380CC4-5D6E-409C-BE32-E72D297353CC}">
              <c16:uniqueId val="{00000013-1564-445B-9A53-1868AC16AE66}"/>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Main!$G$291</c:f>
              <c:numCache>
                <c:formatCode>General</c:formatCode>
                <c:ptCount val="1"/>
                <c:pt idx="0">
                  <c:v>#N/A</c:v>
                </c:pt>
              </c:numCache>
            </c:numRef>
          </c:val>
          <c:extLst>
            <c:ext xmlns:c16="http://schemas.microsoft.com/office/drawing/2014/chart" uri="{C3380CC4-5D6E-409C-BE32-E72D297353CC}">
              <c16:uniqueId val="{00000014-1564-445B-9A53-1868AC16AE66}"/>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Main!$G$292</c:f>
              <c:numCache>
                <c:formatCode>General</c:formatCode>
                <c:ptCount val="1"/>
                <c:pt idx="0">
                  <c:v>#N/A</c:v>
                </c:pt>
              </c:numCache>
            </c:numRef>
          </c:val>
          <c:extLst>
            <c:ext xmlns:c16="http://schemas.microsoft.com/office/drawing/2014/chart" uri="{C3380CC4-5D6E-409C-BE32-E72D297353CC}">
              <c16:uniqueId val="{00000015-1564-445B-9A53-1868AC16AE66}"/>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Main!$G$293</c:f>
              <c:numCache>
                <c:formatCode>General</c:formatCode>
                <c:ptCount val="1"/>
                <c:pt idx="0">
                  <c:v>#N/A</c:v>
                </c:pt>
              </c:numCache>
            </c:numRef>
          </c:val>
          <c:extLst>
            <c:ext xmlns:c16="http://schemas.microsoft.com/office/drawing/2014/chart" uri="{C3380CC4-5D6E-409C-BE32-E72D297353CC}">
              <c16:uniqueId val="{00000016-1564-445B-9A53-1868AC16AE66}"/>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Main!$D$273</c:f>
              <c:numCache>
                <c:formatCode>General</c:formatCode>
                <c:ptCount val="1"/>
                <c:pt idx="0">
                  <c:v>#N/A</c:v>
                </c:pt>
              </c:numCache>
            </c:numRef>
          </c:val>
          <c:extLst>
            <c:ext xmlns:c16="http://schemas.microsoft.com/office/drawing/2014/chart" uri="{C3380CC4-5D6E-409C-BE32-E72D297353CC}">
              <c16:uniqueId val="{00000000-1E1C-4C41-BB0C-FADDABBC8602}"/>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Main!$D$274</c:f>
              <c:numCache>
                <c:formatCode>General</c:formatCode>
                <c:ptCount val="1"/>
                <c:pt idx="0">
                  <c:v>#N/A</c:v>
                </c:pt>
              </c:numCache>
            </c:numRef>
          </c:val>
          <c:extLst>
            <c:ext xmlns:c16="http://schemas.microsoft.com/office/drawing/2014/chart" uri="{C3380CC4-5D6E-409C-BE32-E72D297353CC}">
              <c16:uniqueId val="{00000001-1E1C-4C41-BB0C-FADDABBC8602}"/>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Main!$D$275</c:f>
              <c:numCache>
                <c:formatCode>General</c:formatCode>
                <c:ptCount val="1"/>
                <c:pt idx="0">
                  <c:v>1</c:v>
                </c:pt>
              </c:numCache>
            </c:numRef>
          </c:val>
          <c:extLst>
            <c:ext xmlns:c16="http://schemas.microsoft.com/office/drawing/2014/chart" uri="{C3380CC4-5D6E-409C-BE32-E72D297353CC}">
              <c16:uniqueId val="{00000002-1E1C-4C41-BB0C-FADDABBC8602}"/>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Main!$D$276</c:f>
              <c:numCache>
                <c:formatCode>General</c:formatCode>
                <c:ptCount val="1"/>
                <c:pt idx="0">
                  <c:v>#N/A</c:v>
                </c:pt>
              </c:numCache>
            </c:numRef>
          </c:val>
          <c:extLst>
            <c:ext xmlns:c16="http://schemas.microsoft.com/office/drawing/2014/chart" uri="{C3380CC4-5D6E-409C-BE32-E72D297353CC}">
              <c16:uniqueId val="{00000003-1E1C-4C41-BB0C-FADDABBC8602}"/>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Main!$D$277</c:f>
              <c:numCache>
                <c:formatCode>General</c:formatCode>
                <c:ptCount val="1"/>
                <c:pt idx="0">
                  <c:v>#N/A</c:v>
                </c:pt>
              </c:numCache>
            </c:numRef>
          </c:val>
          <c:extLst>
            <c:ext xmlns:c16="http://schemas.microsoft.com/office/drawing/2014/chart" uri="{C3380CC4-5D6E-409C-BE32-E72D297353CC}">
              <c16:uniqueId val="{00000004-1E1C-4C41-BB0C-FADDABBC8602}"/>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Main!$D$278</c:f>
              <c:numCache>
                <c:formatCode>General</c:formatCode>
                <c:ptCount val="1"/>
                <c:pt idx="0">
                  <c:v>#N/A</c:v>
                </c:pt>
              </c:numCache>
            </c:numRef>
          </c:val>
          <c:extLst>
            <c:ext xmlns:c16="http://schemas.microsoft.com/office/drawing/2014/chart" uri="{C3380CC4-5D6E-409C-BE32-E72D297353CC}">
              <c16:uniqueId val="{00000005-1E1C-4C41-BB0C-FADDABBC8602}"/>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Main!$D$279</c:f>
              <c:numCache>
                <c:formatCode>General</c:formatCode>
                <c:ptCount val="1"/>
                <c:pt idx="0">
                  <c:v>#N/A</c:v>
                </c:pt>
              </c:numCache>
            </c:numRef>
          </c:val>
          <c:extLst>
            <c:ext xmlns:c16="http://schemas.microsoft.com/office/drawing/2014/chart" uri="{C3380CC4-5D6E-409C-BE32-E72D297353CC}">
              <c16:uniqueId val="{00000006-1E1C-4C41-BB0C-FADDABBC8602}"/>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Main!$D$280</c:f>
              <c:numCache>
                <c:formatCode>General</c:formatCode>
                <c:ptCount val="1"/>
                <c:pt idx="0">
                  <c:v>#N/A</c:v>
                </c:pt>
              </c:numCache>
            </c:numRef>
          </c:val>
          <c:extLst>
            <c:ext xmlns:c16="http://schemas.microsoft.com/office/drawing/2014/chart" uri="{C3380CC4-5D6E-409C-BE32-E72D297353CC}">
              <c16:uniqueId val="{00000007-1E1C-4C41-BB0C-FADDABBC8602}"/>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Main!$D$281</c:f>
              <c:numCache>
                <c:formatCode>General</c:formatCode>
                <c:ptCount val="1"/>
                <c:pt idx="0">
                  <c:v>#N/A</c:v>
                </c:pt>
              </c:numCache>
            </c:numRef>
          </c:val>
          <c:extLst>
            <c:ext xmlns:c16="http://schemas.microsoft.com/office/drawing/2014/chart" uri="{C3380CC4-5D6E-409C-BE32-E72D297353CC}">
              <c16:uniqueId val="{00000008-1E1C-4C41-BB0C-FADDABBC8602}"/>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Main!$D$282</c:f>
              <c:numCache>
                <c:formatCode>General</c:formatCode>
                <c:ptCount val="1"/>
                <c:pt idx="0">
                  <c:v>#N/A</c:v>
                </c:pt>
              </c:numCache>
            </c:numRef>
          </c:val>
          <c:extLst>
            <c:ext xmlns:c16="http://schemas.microsoft.com/office/drawing/2014/chart" uri="{C3380CC4-5D6E-409C-BE32-E72D297353CC}">
              <c16:uniqueId val="{00000009-1E1C-4C41-BB0C-FADDABBC8602}"/>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Main!$D$283</c:f>
              <c:numCache>
                <c:formatCode>General</c:formatCode>
                <c:ptCount val="1"/>
                <c:pt idx="0">
                  <c:v>#N/A</c:v>
                </c:pt>
              </c:numCache>
            </c:numRef>
          </c:val>
          <c:extLst>
            <c:ext xmlns:c16="http://schemas.microsoft.com/office/drawing/2014/chart" uri="{C3380CC4-5D6E-409C-BE32-E72D297353CC}">
              <c16:uniqueId val="{0000000A-1E1C-4C41-BB0C-FADDABBC8602}"/>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Main!$D$284</c:f>
              <c:numCache>
                <c:formatCode>General</c:formatCode>
                <c:ptCount val="1"/>
                <c:pt idx="0">
                  <c:v>#N/A</c:v>
                </c:pt>
              </c:numCache>
            </c:numRef>
          </c:val>
          <c:extLst>
            <c:ext xmlns:c16="http://schemas.microsoft.com/office/drawing/2014/chart" uri="{C3380CC4-5D6E-409C-BE32-E72D297353CC}">
              <c16:uniqueId val="{0000000B-1E1C-4C41-BB0C-FADDABBC8602}"/>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Main!$D$285</c:f>
              <c:numCache>
                <c:formatCode>General</c:formatCode>
                <c:ptCount val="1"/>
                <c:pt idx="0">
                  <c:v>#N/A</c:v>
                </c:pt>
              </c:numCache>
            </c:numRef>
          </c:val>
          <c:extLst>
            <c:ext xmlns:c16="http://schemas.microsoft.com/office/drawing/2014/chart" uri="{C3380CC4-5D6E-409C-BE32-E72D297353CC}">
              <c16:uniqueId val="{0000000C-1E1C-4C41-BB0C-FADDABBC8602}"/>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Main!$D$286</c:f>
              <c:numCache>
                <c:formatCode>General</c:formatCode>
                <c:ptCount val="1"/>
                <c:pt idx="0">
                  <c:v>#N/A</c:v>
                </c:pt>
              </c:numCache>
            </c:numRef>
          </c:val>
          <c:extLst>
            <c:ext xmlns:c16="http://schemas.microsoft.com/office/drawing/2014/chart" uri="{C3380CC4-5D6E-409C-BE32-E72D297353CC}">
              <c16:uniqueId val="{0000000D-1E1C-4C41-BB0C-FADDABBC8602}"/>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Main!$D$287</c:f>
              <c:numCache>
                <c:formatCode>General</c:formatCode>
                <c:ptCount val="1"/>
                <c:pt idx="0">
                  <c:v>#N/A</c:v>
                </c:pt>
              </c:numCache>
            </c:numRef>
          </c:val>
          <c:extLst>
            <c:ext xmlns:c16="http://schemas.microsoft.com/office/drawing/2014/chart" uri="{C3380CC4-5D6E-409C-BE32-E72D297353CC}">
              <c16:uniqueId val="{0000000E-1E1C-4C41-BB0C-FADDABBC8602}"/>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0-1E1C-4C41-BB0C-FADDABBC8602}"/>
              </c:ext>
            </c:extLst>
          </c:dPt>
          <c:val>
            <c:numRef>
              <c:f>Main!$D$288</c:f>
              <c:numCache>
                <c:formatCode>General</c:formatCode>
                <c:ptCount val="1"/>
                <c:pt idx="0">
                  <c:v>#N/A</c:v>
                </c:pt>
              </c:numCache>
            </c:numRef>
          </c:val>
          <c:extLst>
            <c:ext xmlns:c16="http://schemas.microsoft.com/office/drawing/2014/chart" uri="{C3380CC4-5D6E-409C-BE32-E72D297353CC}">
              <c16:uniqueId val="{00000011-1E1C-4C41-BB0C-FADDABBC8602}"/>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Main!$D$289</c:f>
              <c:numCache>
                <c:formatCode>General</c:formatCode>
                <c:ptCount val="1"/>
                <c:pt idx="0">
                  <c:v>#N/A</c:v>
                </c:pt>
              </c:numCache>
            </c:numRef>
          </c:val>
          <c:extLst>
            <c:ext xmlns:c16="http://schemas.microsoft.com/office/drawing/2014/chart" uri="{C3380CC4-5D6E-409C-BE32-E72D297353CC}">
              <c16:uniqueId val="{00000012-1E1C-4C41-BB0C-FADDABBC8602}"/>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Main!$D$290</c:f>
              <c:numCache>
                <c:formatCode>General</c:formatCode>
                <c:ptCount val="1"/>
                <c:pt idx="0">
                  <c:v>#N/A</c:v>
                </c:pt>
              </c:numCache>
            </c:numRef>
          </c:val>
          <c:extLst>
            <c:ext xmlns:c16="http://schemas.microsoft.com/office/drawing/2014/chart" uri="{C3380CC4-5D6E-409C-BE32-E72D297353CC}">
              <c16:uniqueId val="{00000013-1E1C-4C41-BB0C-FADDABBC8602}"/>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Main!$D$291</c:f>
              <c:numCache>
                <c:formatCode>General</c:formatCode>
                <c:ptCount val="1"/>
                <c:pt idx="0">
                  <c:v>#N/A</c:v>
                </c:pt>
              </c:numCache>
            </c:numRef>
          </c:val>
          <c:extLst>
            <c:ext xmlns:c16="http://schemas.microsoft.com/office/drawing/2014/chart" uri="{C3380CC4-5D6E-409C-BE32-E72D297353CC}">
              <c16:uniqueId val="{00000014-1E1C-4C41-BB0C-FADDABBC8602}"/>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Main!$D$292</c:f>
              <c:numCache>
                <c:formatCode>General</c:formatCode>
                <c:ptCount val="1"/>
                <c:pt idx="0">
                  <c:v>#N/A</c:v>
                </c:pt>
              </c:numCache>
            </c:numRef>
          </c:val>
          <c:extLst>
            <c:ext xmlns:c16="http://schemas.microsoft.com/office/drawing/2014/chart" uri="{C3380CC4-5D6E-409C-BE32-E72D297353CC}">
              <c16:uniqueId val="{00000015-1E1C-4C41-BB0C-FADDABBC8602}"/>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Main!$D$293</c:f>
              <c:numCache>
                <c:formatCode>General</c:formatCode>
                <c:ptCount val="1"/>
                <c:pt idx="0">
                  <c:v>#N/A</c:v>
                </c:pt>
              </c:numCache>
            </c:numRef>
          </c:val>
          <c:extLst>
            <c:ext xmlns:c16="http://schemas.microsoft.com/office/drawing/2014/chart" uri="{C3380CC4-5D6E-409C-BE32-E72D297353CC}">
              <c16:uniqueId val="{00000016-1E1C-4C41-BB0C-FADDABBC8602}"/>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barChart>
        <c:barDir val="col"/>
        <c:grouping val="stacked"/>
        <c:varyColors val="0"/>
        <c:ser>
          <c:idx val="0"/>
          <c:order val="0"/>
          <c:tx>
            <c:strRef>
              <c:f>Main!$B$273</c:f>
              <c:strCache>
                <c:ptCount val="1"/>
                <c:pt idx="0">
                  <c:v>Empty</c:v>
                </c:pt>
              </c:strCache>
            </c:strRef>
          </c:tx>
          <c:spPr>
            <a:solidFill>
              <a:schemeClr val="accent1"/>
            </a:solidFill>
            <a:ln>
              <a:noFill/>
            </a:ln>
            <a:effectLst/>
          </c:spPr>
          <c:invertIfNegative val="0"/>
          <c:val>
            <c:numRef>
              <c:f>Main!$E$273</c:f>
              <c:numCache>
                <c:formatCode>General</c:formatCode>
                <c:ptCount val="1"/>
                <c:pt idx="0">
                  <c:v>#N/A</c:v>
                </c:pt>
              </c:numCache>
            </c:numRef>
          </c:val>
          <c:extLst>
            <c:ext xmlns:c16="http://schemas.microsoft.com/office/drawing/2014/chart" uri="{C3380CC4-5D6E-409C-BE32-E72D297353CC}">
              <c16:uniqueId val="{00000000-2349-4C1B-8F39-A011CF17426E}"/>
            </c:ext>
          </c:extLst>
        </c:ser>
        <c:ser>
          <c:idx val="1"/>
          <c:order val="1"/>
          <c:tx>
            <c:strRef>
              <c:f>Main!$B$274</c:f>
              <c:strCache>
                <c:ptCount val="1"/>
                <c:pt idx="0">
                  <c:v>Gas</c:v>
                </c:pt>
              </c:strCache>
            </c:strRef>
          </c:tx>
          <c:spPr>
            <a:blipFill>
              <a:blip xmlns:r="http://schemas.openxmlformats.org/officeDocument/2006/relationships" r:embed="rId3"/>
              <a:stretch>
                <a:fillRect/>
              </a:stretch>
            </a:blipFill>
            <a:ln>
              <a:noFill/>
            </a:ln>
            <a:effectLst/>
          </c:spPr>
          <c:invertIfNegative val="0"/>
          <c:val>
            <c:numRef>
              <c:f>Main!$E$274</c:f>
              <c:numCache>
                <c:formatCode>General</c:formatCode>
                <c:ptCount val="1"/>
                <c:pt idx="0">
                  <c:v>#N/A</c:v>
                </c:pt>
              </c:numCache>
            </c:numRef>
          </c:val>
          <c:extLst>
            <c:ext xmlns:c16="http://schemas.microsoft.com/office/drawing/2014/chart" uri="{C3380CC4-5D6E-409C-BE32-E72D297353CC}">
              <c16:uniqueId val="{00000001-2349-4C1B-8F39-A011CF17426E}"/>
            </c:ext>
          </c:extLst>
        </c:ser>
        <c:ser>
          <c:idx val="2"/>
          <c:order val="2"/>
          <c:tx>
            <c:strRef>
              <c:f>Main!$B$275</c:f>
              <c:strCache>
                <c:ptCount val="1"/>
                <c:pt idx="0">
                  <c:v>Electricity</c:v>
                </c:pt>
              </c:strCache>
            </c:strRef>
          </c:tx>
          <c:spPr>
            <a:blipFill>
              <a:blip xmlns:r="http://schemas.openxmlformats.org/officeDocument/2006/relationships" r:embed="rId4"/>
              <a:stretch>
                <a:fillRect/>
              </a:stretch>
            </a:blipFill>
            <a:ln>
              <a:noFill/>
            </a:ln>
            <a:effectLst/>
          </c:spPr>
          <c:invertIfNegative val="0"/>
          <c:val>
            <c:numRef>
              <c:f>Main!$E$275</c:f>
              <c:numCache>
                <c:formatCode>General</c:formatCode>
                <c:ptCount val="1"/>
                <c:pt idx="0">
                  <c:v>#N/A</c:v>
                </c:pt>
              </c:numCache>
            </c:numRef>
          </c:val>
          <c:extLst>
            <c:ext xmlns:c16="http://schemas.microsoft.com/office/drawing/2014/chart" uri="{C3380CC4-5D6E-409C-BE32-E72D297353CC}">
              <c16:uniqueId val="{00000002-2349-4C1B-8F39-A011CF17426E}"/>
            </c:ext>
          </c:extLst>
        </c:ser>
        <c:ser>
          <c:idx val="3"/>
          <c:order val="3"/>
          <c:tx>
            <c:strRef>
              <c:f>Main!$B$276</c:f>
              <c:strCache>
                <c:ptCount val="1"/>
                <c:pt idx="0">
                  <c:v>Wind</c:v>
                </c:pt>
              </c:strCache>
            </c:strRef>
          </c:tx>
          <c:spPr>
            <a:blipFill>
              <a:blip xmlns:r="http://schemas.openxmlformats.org/officeDocument/2006/relationships" r:embed="rId5"/>
              <a:stretch>
                <a:fillRect/>
              </a:stretch>
            </a:blipFill>
            <a:ln>
              <a:noFill/>
            </a:ln>
            <a:effectLst/>
          </c:spPr>
          <c:invertIfNegative val="0"/>
          <c:val>
            <c:numRef>
              <c:f>Main!$E$276</c:f>
              <c:numCache>
                <c:formatCode>General</c:formatCode>
                <c:ptCount val="1"/>
                <c:pt idx="0">
                  <c:v>#N/A</c:v>
                </c:pt>
              </c:numCache>
            </c:numRef>
          </c:val>
          <c:extLst>
            <c:ext xmlns:c16="http://schemas.microsoft.com/office/drawing/2014/chart" uri="{C3380CC4-5D6E-409C-BE32-E72D297353CC}">
              <c16:uniqueId val="{00000003-2349-4C1B-8F39-A011CF17426E}"/>
            </c:ext>
          </c:extLst>
        </c:ser>
        <c:ser>
          <c:idx val="4"/>
          <c:order val="4"/>
          <c:tx>
            <c:strRef>
              <c:f>Main!$B$277</c:f>
              <c:strCache>
                <c:ptCount val="1"/>
                <c:pt idx="0">
                  <c:v>Heat</c:v>
                </c:pt>
              </c:strCache>
            </c:strRef>
          </c:tx>
          <c:spPr>
            <a:blipFill>
              <a:blip xmlns:r="http://schemas.openxmlformats.org/officeDocument/2006/relationships" r:embed="rId6"/>
              <a:stretch>
                <a:fillRect/>
              </a:stretch>
            </a:blipFill>
            <a:ln>
              <a:noFill/>
            </a:ln>
            <a:effectLst/>
          </c:spPr>
          <c:invertIfNegative val="0"/>
          <c:val>
            <c:numRef>
              <c:f>Main!$E$277</c:f>
              <c:numCache>
                <c:formatCode>General</c:formatCode>
                <c:ptCount val="1"/>
                <c:pt idx="0">
                  <c:v>#N/A</c:v>
                </c:pt>
              </c:numCache>
            </c:numRef>
          </c:val>
          <c:extLst>
            <c:ext xmlns:c16="http://schemas.microsoft.com/office/drawing/2014/chart" uri="{C3380CC4-5D6E-409C-BE32-E72D297353CC}">
              <c16:uniqueId val="{00000004-2349-4C1B-8F39-A011CF17426E}"/>
            </c:ext>
          </c:extLst>
        </c:ser>
        <c:ser>
          <c:idx val="5"/>
          <c:order val="5"/>
          <c:tx>
            <c:strRef>
              <c:f>Main!$B$278</c:f>
              <c:strCache>
                <c:ptCount val="1"/>
                <c:pt idx="0">
                  <c:v>HDDs</c:v>
                </c:pt>
              </c:strCache>
            </c:strRef>
          </c:tx>
          <c:spPr>
            <a:blipFill>
              <a:blip xmlns:r="http://schemas.openxmlformats.org/officeDocument/2006/relationships" r:embed="rId7"/>
              <a:stretch>
                <a:fillRect/>
              </a:stretch>
            </a:blipFill>
            <a:ln>
              <a:noFill/>
            </a:ln>
            <a:effectLst/>
          </c:spPr>
          <c:invertIfNegative val="0"/>
          <c:val>
            <c:numRef>
              <c:f>Main!$E$278</c:f>
              <c:numCache>
                <c:formatCode>General</c:formatCode>
                <c:ptCount val="1"/>
                <c:pt idx="0">
                  <c:v>#N/A</c:v>
                </c:pt>
              </c:numCache>
            </c:numRef>
          </c:val>
          <c:extLst>
            <c:ext xmlns:c16="http://schemas.microsoft.com/office/drawing/2014/chart" uri="{C3380CC4-5D6E-409C-BE32-E72D297353CC}">
              <c16:uniqueId val="{00000005-2349-4C1B-8F39-A011CF17426E}"/>
            </c:ext>
          </c:extLst>
        </c:ser>
        <c:ser>
          <c:idx val="6"/>
          <c:order val="6"/>
          <c:tx>
            <c:strRef>
              <c:f>Main!$B$279</c:f>
              <c:strCache>
                <c:ptCount val="1"/>
                <c:pt idx="0">
                  <c:v>Travel</c:v>
                </c:pt>
              </c:strCache>
            </c:strRef>
          </c:tx>
          <c:spPr>
            <a:blipFill>
              <a:blip xmlns:r="http://schemas.openxmlformats.org/officeDocument/2006/relationships" r:embed="rId8"/>
              <a:stretch>
                <a:fillRect/>
              </a:stretch>
            </a:blipFill>
            <a:ln>
              <a:noFill/>
            </a:ln>
            <a:effectLst/>
          </c:spPr>
          <c:invertIfNegative val="0"/>
          <c:val>
            <c:numRef>
              <c:f>Main!$E$279</c:f>
              <c:numCache>
                <c:formatCode>General</c:formatCode>
                <c:ptCount val="1"/>
                <c:pt idx="0">
                  <c:v>#N/A</c:v>
                </c:pt>
              </c:numCache>
            </c:numRef>
          </c:val>
          <c:extLst>
            <c:ext xmlns:c16="http://schemas.microsoft.com/office/drawing/2014/chart" uri="{C3380CC4-5D6E-409C-BE32-E72D297353CC}">
              <c16:uniqueId val="{00000006-2349-4C1B-8F39-A011CF17426E}"/>
            </c:ext>
          </c:extLst>
        </c:ser>
        <c:ser>
          <c:idx val="7"/>
          <c:order val="7"/>
          <c:tx>
            <c:strRef>
              <c:f>Main!$B$280</c:f>
              <c:strCache>
                <c:ptCount val="1"/>
                <c:pt idx="0">
                  <c:v>Carbon</c:v>
                </c:pt>
              </c:strCache>
            </c:strRef>
          </c:tx>
          <c:spPr>
            <a:blipFill>
              <a:blip xmlns:r="http://schemas.openxmlformats.org/officeDocument/2006/relationships" r:embed="rId9"/>
              <a:stretch>
                <a:fillRect/>
              </a:stretch>
            </a:blipFill>
            <a:ln>
              <a:noFill/>
            </a:ln>
            <a:effectLst/>
          </c:spPr>
          <c:invertIfNegative val="0"/>
          <c:val>
            <c:numRef>
              <c:f>Main!$E$280</c:f>
              <c:numCache>
                <c:formatCode>General</c:formatCode>
                <c:ptCount val="1"/>
                <c:pt idx="0">
                  <c:v>#N/A</c:v>
                </c:pt>
              </c:numCache>
            </c:numRef>
          </c:val>
          <c:extLst>
            <c:ext xmlns:c16="http://schemas.microsoft.com/office/drawing/2014/chart" uri="{C3380CC4-5D6E-409C-BE32-E72D297353CC}">
              <c16:uniqueId val="{00000007-2349-4C1B-8F39-A011CF17426E}"/>
            </c:ext>
          </c:extLst>
        </c:ser>
        <c:ser>
          <c:idx val="8"/>
          <c:order val="8"/>
          <c:tx>
            <c:strRef>
              <c:f>Main!$B$281</c:f>
              <c:strCache>
                <c:ptCount val="1"/>
                <c:pt idx="0">
                  <c:v>Boiler</c:v>
                </c:pt>
              </c:strCache>
            </c:strRef>
          </c:tx>
          <c:spPr>
            <a:blipFill>
              <a:blip xmlns:r="http://schemas.openxmlformats.org/officeDocument/2006/relationships" r:embed="rId10"/>
              <a:stretch>
                <a:fillRect/>
              </a:stretch>
            </a:blipFill>
            <a:ln>
              <a:noFill/>
            </a:ln>
            <a:effectLst/>
          </c:spPr>
          <c:invertIfNegative val="0"/>
          <c:val>
            <c:numRef>
              <c:f>Main!$E$281</c:f>
              <c:numCache>
                <c:formatCode>General</c:formatCode>
                <c:ptCount val="1"/>
                <c:pt idx="0">
                  <c:v>#N/A</c:v>
                </c:pt>
              </c:numCache>
            </c:numRef>
          </c:val>
          <c:extLst>
            <c:ext xmlns:c16="http://schemas.microsoft.com/office/drawing/2014/chart" uri="{C3380CC4-5D6E-409C-BE32-E72D297353CC}">
              <c16:uniqueId val="{00000008-2349-4C1B-8F39-A011CF17426E}"/>
            </c:ext>
          </c:extLst>
        </c:ser>
        <c:ser>
          <c:idx val="9"/>
          <c:order val="9"/>
          <c:tx>
            <c:strRef>
              <c:f>Main!$B$282</c:f>
              <c:strCache>
                <c:ptCount val="1"/>
                <c:pt idx="0">
                  <c:v>Wind turbine</c:v>
                </c:pt>
              </c:strCache>
            </c:strRef>
          </c:tx>
          <c:spPr>
            <a:blipFill>
              <a:blip xmlns:r="http://schemas.openxmlformats.org/officeDocument/2006/relationships" r:embed="rId11"/>
              <a:stretch>
                <a:fillRect/>
              </a:stretch>
            </a:blipFill>
            <a:ln>
              <a:noFill/>
            </a:ln>
            <a:effectLst/>
          </c:spPr>
          <c:invertIfNegative val="0"/>
          <c:val>
            <c:numRef>
              <c:f>Main!$E$282</c:f>
              <c:numCache>
                <c:formatCode>General</c:formatCode>
                <c:ptCount val="1"/>
                <c:pt idx="0">
                  <c:v>#N/A</c:v>
                </c:pt>
              </c:numCache>
            </c:numRef>
          </c:val>
          <c:extLst>
            <c:ext xmlns:c16="http://schemas.microsoft.com/office/drawing/2014/chart" uri="{C3380CC4-5D6E-409C-BE32-E72D297353CC}">
              <c16:uniqueId val="{00000009-2349-4C1B-8F39-A011CF17426E}"/>
            </c:ext>
          </c:extLst>
        </c:ser>
        <c:ser>
          <c:idx val="10"/>
          <c:order val="10"/>
          <c:tx>
            <c:strRef>
              <c:f>Main!$B$283</c:f>
              <c:strCache>
                <c:ptCount val="1"/>
                <c:pt idx="0">
                  <c:v>Power station</c:v>
                </c:pt>
              </c:strCache>
            </c:strRef>
          </c:tx>
          <c:spPr>
            <a:blipFill>
              <a:blip xmlns:r="http://schemas.openxmlformats.org/officeDocument/2006/relationships" r:embed="rId12"/>
              <a:stretch>
                <a:fillRect/>
              </a:stretch>
            </a:blipFill>
            <a:ln>
              <a:noFill/>
            </a:ln>
            <a:effectLst/>
          </c:spPr>
          <c:invertIfNegative val="0"/>
          <c:val>
            <c:numRef>
              <c:f>Main!$E$283</c:f>
              <c:numCache>
                <c:formatCode>General</c:formatCode>
                <c:ptCount val="1"/>
                <c:pt idx="0">
                  <c:v>#N/A</c:v>
                </c:pt>
              </c:numCache>
            </c:numRef>
          </c:val>
          <c:extLst>
            <c:ext xmlns:c16="http://schemas.microsoft.com/office/drawing/2014/chart" uri="{C3380CC4-5D6E-409C-BE32-E72D297353CC}">
              <c16:uniqueId val="{0000000A-2349-4C1B-8F39-A011CF17426E}"/>
            </c:ext>
          </c:extLst>
        </c:ser>
        <c:ser>
          <c:idx val="11"/>
          <c:order val="11"/>
          <c:tx>
            <c:strRef>
              <c:f>Main!$B$284</c:f>
              <c:strCache>
                <c:ptCount val="1"/>
                <c:pt idx="0">
                  <c:v>House</c:v>
                </c:pt>
              </c:strCache>
            </c:strRef>
          </c:tx>
          <c:spPr>
            <a:blipFill>
              <a:blip xmlns:r="http://schemas.openxmlformats.org/officeDocument/2006/relationships" r:embed="rId13"/>
              <a:stretch>
                <a:fillRect/>
              </a:stretch>
            </a:blipFill>
            <a:ln>
              <a:noFill/>
            </a:ln>
            <a:effectLst/>
          </c:spPr>
          <c:invertIfNegative val="0"/>
          <c:val>
            <c:numRef>
              <c:f>Main!$E$284</c:f>
              <c:numCache>
                <c:formatCode>General</c:formatCode>
                <c:ptCount val="1"/>
                <c:pt idx="0">
                  <c:v>#N/A</c:v>
                </c:pt>
              </c:numCache>
            </c:numRef>
          </c:val>
          <c:extLst>
            <c:ext xmlns:c16="http://schemas.microsoft.com/office/drawing/2014/chart" uri="{C3380CC4-5D6E-409C-BE32-E72D297353CC}">
              <c16:uniqueId val="{0000000B-2349-4C1B-8F39-A011CF17426E}"/>
            </c:ext>
          </c:extLst>
        </c:ser>
        <c:ser>
          <c:idx val="12"/>
          <c:order val="12"/>
          <c:tx>
            <c:strRef>
              <c:f>Main!$B$285</c:f>
              <c:strCache>
                <c:ptCount val="1"/>
                <c:pt idx="0">
                  <c:v>Car</c:v>
                </c:pt>
              </c:strCache>
            </c:strRef>
          </c:tx>
          <c:spPr>
            <a:blipFill>
              <a:blip xmlns:r="http://schemas.openxmlformats.org/officeDocument/2006/relationships" r:embed="rId14"/>
              <a:stretch>
                <a:fillRect/>
              </a:stretch>
            </a:blipFill>
            <a:ln>
              <a:noFill/>
            </a:ln>
            <a:effectLst/>
          </c:spPr>
          <c:invertIfNegative val="0"/>
          <c:val>
            <c:numRef>
              <c:f>Main!$E$285</c:f>
              <c:numCache>
                <c:formatCode>General</c:formatCode>
                <c:ptCount val="1"/>
                <c:pt idx="0">
                  <c:v>#N/A</c:v>
                </c:pt>
              </c:numCache>
            </c:numRef>
          </c:val>
          <c:extLst>
            <c:ext xmlns:c16="http://schemas.microsoft.com/office/drawing/2014/chart" uri="{C3380CC4-5D6E-409C-BE32-E72D297353CC}">
              <c16:uniqueId val="{0000000C-2349-4C1B-8F39-A011CF17426E}"/>
            </c:ext>
          </c:extLst>
        </c:ser>
        <c:ser>
          <c:idx val="13"/>
          <c:order val="13"/>
          <c:tx>
            <c:strRef>
              <c:f>Main!$B$286</c:f>
              <c:strCache>
                <c:ptCount val="1"/>
                <c:pt idx="0">
                  <c:v>CCS</c:v>
                </c:pt>
              </c:strCache>
            </c:strRef>
          </c:tx>
          <c:spPr>
            <a:solidFill>
              <a:schemeClr val="accent2">
                <a:lumMod val="80000"/>
                <a:lumOff val="20000"/>
              </a:schemeClr>
            </a:solidFill>
            <a:ln>
              <a:noFill/>
            </a:ln>
            <a:effectLst/>
          </c:spPr>
          <c:invertIfNegative val="0"/>
          <c:val>
            <c:numRef>
              <c:f>Main!$E$286</c:f>
              <c:numCache>
                <c:formatCode>General</c:formatCode>
                <c:ptCount val="1"/>
                <c:pt idx="0">
                  <c:v>#N/A</c:v>
                </c:pt>
              </c:numCache>
            </c:numRef>
          </c:val>
          <c:extLst>
            <c:ext xmlns:c16="http://schemas.microsoft.com/office/drawing/2014/chart" uri="{C3380CC4-5D6E-409C-BE32-E72D297353CC}">
              <c16:uniqueId val="{0000000D-2349-4C1B-8F39-A011CF17426E}"/>
            </c:ext>
          </c:extLst>
        </c:ser>
        <c:ser>
          <c:idx val="14"/>
          <c:order val="14"/>
          <c:tx>
            <c:strRef>
              <c:f>Main!$B$287</c:f>
              <c:strCache>
                <c:ptCount val="1"/>
                <c:pt idx="0">
                  <c:v>Petrol</c:v>
                </c:pt>
              </c:strCache>
            </c:strRef>
          </c:tx>
          <c:spPr>
            <a:blipFill>
              <a:blip xmlns:r="http://schemas.openxmlformats.org/officeDocument/2006/relationships" r:embed="rId15"/>
              <a:stretch>
                <a:fillRect/>
              </a:stretch>
            </a:blipFill>
            <a:ln>
              <a:noFill/>
            </a:ln>
            <a:effectLst/>
          </c:spPr>
          <c:invertIfNegative val="0"/>
          <c:val>
            <c:numRef>
              <c:f>Main!$E$287</c:f>
              <c:numCache>
                <c:formatCode>General</c:formatCode>
                <c:ptCount val="1"/>
                <c:pt idx="0">
                  <c:v>1</c:v>
                </c:pt>
              </c:numCache>
            </c:numRef>
          </c:val>
          <c:extLst>
            <c:ext xmlns:c16="http://schemas.microsoft.com/office/drawing/2014/chart" uri="{C3380CC4-5D6E-409C-BE32-E72D297353CC}">
              <c16:uniqueId val="{0000000E-2349-4C1B-8F39-A011CF17426E}"/>
            </c:ext>
          </c:extLst>
        </c:ser>
        <c:ser>
          <c:idx val="15"/>
          <c:order val="15"/>
          <c:tx>
            <c:strRef>
              <c:f>Main!$B$288</c:f>
              <c:strCache>
                <c:ptCount val="1"/>
                <c:pt idx="0">
                  <c:v>Heatpump</c:v>
                </c:pt>
              </c:strCache>
            </c:strRef>
          </c:tx>
          <c:spPr>
            <a:solidFill>
              <a:schemeClr val="accent4">
                <a:lumMod val="80000"/>
                <a:lumOff val="20000"/>
              </a:schemeClr>
            </a:solidFill>
            <a:ln>
              <a:noFill/>
            </a:ln>
            <a:effectLst/>
          </c:spPr>
          <c:invertIfNegative val="0"/>
          <c:dPt>
            <c:idx val="0"/>
            <c:invertIfNegative val="0"/>
            <c:bubble3D val="0"/>
            <c:spPr>
              <a:blipFill>
                <a:blip xmlns:r="http://schemas.openxmlformats.org/officeDocument/2006/relationships" r:embed="rId16"/>
                <a:stretch>
                  <a:fillRect/>
                </a:stretch>
              </a:blipFill>
              <a:ln>
                <a:noFill/>
              </a:ln>
              <a:effectLst/>
            </c:spPr>
            <c:extLst>
              <c:ext xmlns:c16="http://schemas.microsoft.com/office/drawing/2014/chart" uri="{C3380CC4-5D6E-409C-BE32-E72D297353CC}">
                <c16:uniqueId val="{00000010-2349-4C1B-8F39-A011CF17426E}"/>
              </c:ext>
            </c:extLst>
          </c:dPt>
          <c:val>
            <c:numRef>
              <c:f>Main!$E$288</c:f>
              <c:numCache>
                <c:formatCode>General</c:formatCode>
                <c:ptCount val="1"/>
                <c:pt idx="0">
                  <c:v>#N/A</c:v>
                </c:pt>
              </c:numCache>
            </c:numRef>
          </c:val>
          <c:extLst>
            <c:ext xmlns:c16="http://schemas.microsoft.com/office/drawing/2014/chart" uri="{C3380CC4-5D6E-409C-BE32-E72D297353CC}">
              <c16:uniqueId val="{00000011-2349-4C1B-8F39-A011CF17426E}"/>
            </c:ext>
          </c:extLst>
        </c:ser>
        <c:ser>
          <c:idx val="16"/>
          <c:order val="16"/>
          <c:tx>
            <c:strRef>
              <c:f>Main!$B$289</c:f>
              <c:strCache>
                <c:ptCount val="1"/>
                <c:pt idx="0">
                  <c:v>Blank</c:v>
                </c:pt>
              </c:strCache>
            </c:strRef>
          </c:tx>
          <c:spPr>
            <a:solidFill>
              <a:schemeClr val="accent5">
                <a:lumMod val="80000"/>
                <a:lumOff val="20000"/>
              </a:schemeClr>
            </a:solidFill>
            <a:ln>
              <a:noFill/>
            </a:ln>
            <a:effectLst/>
          </c:spPr>
          <c:invertIfNegative val="0"/>
          <c:val>
            <c:numRef>
              <c:f>Main!$E$289</c:f>
              <c:numCache>
                <c:formatCode>General</c:formatCode>
                <c:ptCount val="1"/>
                <c:pt idx="0">
                  <c:v>#N/A</c:v>
                </c:pt>
              </c:numCache>
            </c:numRef>
          </c:val>
          <c:extLst>
            <c:ext xmlns:c16="http://schemas.microsoft.com/office/drawing/2014/chart" uri="{C3380CC4-5D6E-409C-BE32-E72D297353CC}">
              <c16:uniqueId val="{00000012-2349-4C1B-8F39-A011CF17426E}"/>
            </c:ext>
          </c:extLst>
        </c:ser>
        <c:ser>
          <c:idx val="17"/>
          <c:order val="17"/>
          <c:tx>
            <c:strRef>
              <c:f>Main!$B$290</c:f>
              <c:strCache>
                <c:ptCount val="1"/>
                <c:pt idx="0">
                  <c:v>Blank</c:v>
                </c:pt>
              </c:strCache>
            </c:strRef>
          </c:tx>
          <c:spPr>
            <a:solidFill>
              <a:schemeClr val="accent6">
                <a:lumMod val="80000"/>
                <a:lumOff val="20000"/>
              </a:schemeClr>
            </a:solidFill>
            <a:ln>
              <a:noFill/>
            </a:ln>
            <a:effectLst/>
          </c:spPr>
          <c:invertIfNegative val="0"/>
          <c:val>
            <c:numRef>
              <c:f>Main!$E$290</c:f>
              <c:numCache>
                <c:formatCode>General</c:formatCode>
                <c:ptCount val="1"/>
                <c:pt idx="0">
                  <c:v>#N/A</c:v>
                </c:pt>
              </c:numCache>
            </c:numRef>
          </c:val>
          <c:extLst>
            <c:ext xmlns:c16="http://schemas.microsoft.com/office/drawing/2014/chart" uri="{C3380CC4-5D6E-409C-BE32-E72D297353CC}">
              <c16:uniqueId val="{00000013-2349-4C1B-8F39-A011CF17426E}"/>
            </c:ext>
          </c:extLst>
        </c:ser>
        <c:ser>
          <c:idx val="18"/>
          <c:order val="18"/>
          <c:tx>
            <c:strRef>
              <c:f>Main!$B$291</c:f>
              <c:strCache>
                <c:ptCount val="1"/>
                <c:pt idx="0">
                  <c:v>Blank</c:v>
                </c:pt>
              </c:strCache>
            </c:strRef>
          </c:tx>
          <c:spPr>
            <a:solidFill>
              <a:schemeClr val="accent1">
                <a:lumMod val="80000"/>
              </a:schemeClr>
            </a:solidFill>
            <a:ln>
              <a:noFill/>
            </a:ln>
            <a:effectLst/>
          </c:spPr>
          <c:invertIfNegative val="0"/>
          <c:val>
            <c:numRef>
              <c:f>Main!$E$291</c:f>
              <c:numCache>
                <c:formatCode>General</c:formatCode>
                <c:ptCount val="1"/>
                <c:pt idx="0">
                  <c:v>#N/A</c:v>
                </c:pt>
              </c:numCache>
            </c:numRef>
          </c:val>
          <c:extLst>
            <c:ext xmlns:c16="http://schemas.microsoft.com/office/drawing/2014/chart" uri="{C3380CC4-5D6E-409C-BE32-E72D297353CC}">
              <c16:uniqueId val="{00000014-2349-4C1B-8F39-A011CF17426E}"/>
            </c:ext>
          </c:extLst>
        </c:ser>
        <c:ser>
          <c:idx val="19"/>
          <c:order val="19"/>
          <c:tx>
            <c:strRef>
              <c:f>Main!$B$292</c:f>
              <c:strCache>
                <c:ptCount val="1"/>
                <c:pt idx="0">
                  <c:v>Blank</c:v>
                </c:pt>
              </c:strCache>
            </c:strRef>
          </c:tx>
          <c:spPr>
            <a:solidFill>
              <a:schemeClr val="accent2">
                <a:lumMod val="80000"/>
              </a:schemeClr>
            </a:solidFill>
            <a:ln>
              <a:noFill/>
            </a:ln>
            <a:effectLst/>
          </c:spPr>
          <c:invertIfNegative val="0"/>
          <c:val>
            <c:numRef>
              <c:f>Main!$E$292</c:f>
              <c:numCache>
                <c:formatCode>General</c:formatCode>
                <c:ptCount val="1"/>
                <c:pt idx="0">
                  <c:v>#N/A</c:v>
                </c:pt>
              </c:numCache>
            </c:numRef>
          </c:val>
          <c:extLst>
            <c:ext xmlns:c16="http://schemas.microsoft.com/office/drawing/2014/chart" uri="{C3380CC4-5D6E-409C-BE32-E72D297353CC}">
              <c16:uniqueId val="{00000015-2349-4C1B-8F39-A011CF17426E}"/>
            </c:ext>
          </c:extLst>
        </c:ser>
        <c:ser>
          <c:idx val="20"/>
          <c:order val="20"/>
          <c:tx>
            <c:strRef>
              <c:f>Main!$B$293</c:f>
              <c:strCache>
                <c:ptCount val="1"/>
                <c:pt idx="0">
                  <c:v>Blank</c:v>
                </c:pt>
              </c:strCache>
            </c:strRef>
          </c:tx>
          <c:spPr>
            <a:solidFill>
              <a:schemeClr val="accent3">
                <a:lumMod val="80000"/>
              </a:schemeClr>
            </a:solidFill>
            <a:ln>
              <a:noFill/>
            </a:ln>
            <a:effectLst/>
          </c:spPr>
          <c:invertIfNegative val="0"/>
          <c:val>
            <c:numRef>
              <c:f>Main!$E$293</c:f>
              <c:numCache>
                <c:formatCode>General</c:formatCode>
                <c:ptCount val="1"/>
                <c:pt idx="0">
                  <c:v>#N/A</c:v>
                </c:pt>
              </c:numCache>
            </c:numRef>
          </c:val>
          <c:extLst>
            <c:ext xmlns:c16="http://schemas.microsoft.com/office/drawing/2014/chart" uri="{C3380CC4-5D6E-409C-BE32-E72D297353CC}">
              <c16:uniqueId val="{00000016-2349-4C1B-8F39-A011CF17426E}"/>
            </c:ext>
          </c:extLst>
        </c:ser>
        <c:dLbls>
          <c:showLegendKey val="0"/>
          <c:showVal val="0"/>
          <c:showCatName val="0"/>
          <c:showSerName val="0"/>
          <c:showPercent val="0"/>
          <c:showBubbleSize val="0"/>
        </c:dLbls>
        <c:gapWidth val="150"/>
        <c:overlap val="100"/>
        <c:axId val="378770800"/>
        <c:axId val="635576944"/>
      </c:barChart>
      <c:catAx>
        <c:axId val="378770800"/>
        <c:scaling>
          <c:orientation val="minMax"/>
        </c:scaling>
        <c:delete val="1"/>
        <c:axPos val="b"/>
        <c:numFmt formatCode="General" sourceLinked="1"/>
        <c:majorTickMark val="none"/>
        <c:minorTickMark val="none"/>
        <c:tickLblPos val="nextTo"/>
        <c:crossAx val="635576944"/>
        <c:crosses val="autoZero"/>
        <c:auto val="1"/>
        <c:lblAlgn val="ctr"/>
        <c:lblOffset val="100"/>
        <c:noMultiLvlLbl val="0"/>
      </c:catAx>
      <c:valAx>
        <c:axId val="635576944"/>
        <c:scaling>
          <c:orientation val="minMax"/>
        </c:scaling>
        <c:delete val="1"/>
        <c:axPos val="l"/>
        <c:numFmt formatCode="General" sourceLinked="1"/>
        <c:majorTickMark val="none"/>
        <c:minorTickMark val="none"/>
        <c:tickLblPos val="nextTo"/>
        <c:crossAx val="3787708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image" Target="../media/image21.png"/><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2</xdr:col>
      <xdr:colOff>1120587</xdr:colOff>
      <xdr:row>118</xdr:row>
      <xdr:rowOff>56032</xdr:rowOff>
    </xdr:from>
    <xdr:to>
      <xdr:col>2</xdr:col>
      <xdr:colOff>1997450</xdr:colOff>
      <xdr:row>123</xdr:row>
      <xdr:rowOff>0</xdr:rowOff>
    </xdr:to>
    <xdr:graphicFrame macro="">
      <xdr:nvGraphicFramePr>
        <xdr:cNvPr id="54" name="Chart 53">
          <a:extLst>
            <a:ext uri="{FF2B5EF4-FFF2-40B4-BE49-F238E27FC236}">
              <a16:creationId xmlns:a16="http://schemas.microsoft.com/office/drawing/2014/main" id="{E05C7E4E-F385-4566-9831-4B93CF50D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246528</xdr:colOff>
      <xdr:row>118</xdr:row>
      <xdr:rowOff>54910</xdr:rowOff>
    </xdr:from>
    <xdr:to>
      <xdr:col>2</xdr:col>
      <xdr:colOff>1120589</xdr:colOff>
      <xdr:row>123</xdr:row>
      <xdr:rowOff>0</xdr:rowOff>
    </xdr:to>
    <xdr:graphicFrame macro="">
      <xdr:nvGraphicFramePr>
        <xdr:cNvPr id="40" name="Chart 39">
          <a:extLst>
            <a:ext uri="{FF2B5EF4-FFF2-40B4-BE49-F238E27FC236}">
              <a16:creationId xmlns:a16="http://schemas.microsoft.com/office/drawing/2014/main" id="{2424FE2C-AA77-482E-84C4-6DB1393F9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1120592</xdr:colOff>
      <xdr:row>118</xdr:row>
      <xdr:rowOff>54908</xdr:rowOff>
    </xdr:from>
    <xdr:to>
      <xdr:col>4</xdr:col>
      <xdr:colOff>1994653</xdr:colOff>
      <xdr:row>123</xdr:row>
      <xdr:rowOff>0</xdr:rowOff>
    </xdr:to>
    <xdr:graphicFrame macro="">
      <xdr:nvGraphicFramePr>
        <xdr:cNvPr id="41" name="Chart 40">
          <a:extLst>
            <a:ext uri="{FF2B5EF4-FFF2-40B4-BE49-F238E27FC236}">
              <a16:creationId xmlns:a16="http://schemas.microsoft.com/office/drawing/2014/main" id="{99B60B74-AD13-451E-94A2-B99E2B94B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1938621</xdr:colOff>
      <xdr:row>118</xdr:row>
      <xdr:rowOff>54908</xdr:rowOff>
    </xdr:from>
    <xdr:to>
      <xdr:col>5</xdr:col>
      <xdr:colOff>226925</xdr:colOff>
      <xdr:row>123</xdr:row>
      <xdr:rowOff>0</xdr:rowOff>
    </xdr:to>
    <xdr:graphicFrame macro="">
      <xdr:nvGraphicFramePr>
        <xdr:cNvPr id="55" name="Chart 54">
          <a:extLst>
            <a:ext uri="{FF2B5EF4-FFF2-40B4-BE49-F238E27FC236}">
              <a16:creationId xmlns:a16="http://schemas.microsoft.com/office/drawing/2014/main" id="{90A05B2A-4A27-4B74-9157-6E40F8699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893333</xdr:colOff>
      <xdr:row>34</xdr:row>
      <xdr:rowOff>123266</xdr:rowOff>
    </xdr:from>
    <xdr:to>
      <xdr:col>3</xdr:col>
      <xdr:colOff>2552933</xdr:colOff>
      <xdr:row>39</xdr:row>
      <xdr:rowOff>87721</xdr:rowOff>
    </xdr:to>
    <xdr:sp macro="" textlink="$C$204">
      <xdr:nvSpPr>
        <xdr:cNvPr id="9" name="TextBox 8">
          <a:extLst>
            <a:ext uri="{FF2B5EF4-FFF2-40B4-BE49-F238E27FC236}">
              <a16:creationId xmlns:a16="http://schemas.microsoft.com/office/drawing/2014/main" id="{2E2B9D2A-F204-44AC-9B81-8D65CA5BE37C}"/>
            </a:ext>
          </a:extLst>
        </xdr:cNvPr>
        <xdr:cNvSpPr txBox="1"/>
      </xdr:nvSpPr>
      <xdr:spPr>
        <a:xfrm>
          <a:off x="7000539" y="7395884"/>
          <a:ext cx="1659600" cy="883337"/>
        </a:xfrm>
        <a:prstGeom prst="rect">
          <a:avLst/>
        </a:prstGeom>
        <a:solidFill>
          <a:schemeClr val="bg2"/>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29276EA0-D526-4765-A31E-3DA60C33DFE3}" type="TxLink">
            <a:rPr lang="en-US" sz="1200" b="0" i="0" u="none" strike="noStrike">
              <a:solidFill>
                <a:srgbClr val="000000"/>
              </a:solidFill>
              <a:latin typeface="Arial"/>
              <a:ea typeface="+mn-ea"/>
              <a:cs typeface="Arial"/>
            </a:rPr>
            <a:pPr marL="0" indent="0" algn="ctr"/>
            <a:t>1kWh Electricity
 (0.1kgCO2/kWh)</a:t>
          </a:fld>
          <a:endParaRPr lang="en-GB" sz="1200" b="0" i="0" u="none" strike="noStrike">
            <a:solidFill>
              <a:srgbClr val="000000"/>
            </a:solidFill>
            <a:latin typeface="Arial"/>
            <a:ea typeface="+mn-ea"/>
            <a:cs typeface="Arial"/>
          </a:endParaRPr>
        </a:p>
      </xdr:txBody>
    </xdr:sp>
    <xdr:clientData/>
  </xdr:twoCellAnchor>
  <xdr:twoCellAnchor>
    <xdr:from>
      <xdr:col>3</xdr:col>
      <xdr:colOff>1577227</xdr:colOff>
      <xdr:row>47</xdr:row>
      <xdr:rowOff>19606</xdr:rowOff>
    </xdr:from>
    <xdr:to>
      <xdr:col>4</xdr:col>
      <xdr:colOff>874698</xdr:colOff>
      <xdr:row>50</xdr:row>
      <xdr:rowOff>10080</xdr:rowOff>
    </xdr:to>
    <xdr:sp macro="" textlink="$C$210">
      <xdr:nvSpPr>
        <xdr:cNvPr id="10" name="TextBox 9">
          <a:extLst>
            <a:ext uri="{FF2B5EF4-FFF2-40B4-BE49-F238E27FC236}">
              <a16:creationId xmlns:a16="http://schemas.microsoft.com/office/drawing/2014/main" id="{9AB7E22B-1880-4A49-9EB3-33548224526E}"/>
            </a:ext>
          </a:extLst>
        </xdr:cNvPr>
        <xdr:cNvSpPr txBox="1"/>
      </xdr:nvSpPr>
      <xdr:spPr>
        <a:xfrm>
          <a:off x="7684433" y="9746312"/>
          <a:ext cx="2592000" cy="505944"/>
        </a:xfrm>
        <a:prstGeom prst="rect">
          <a:avLst/>
        </a:prstGeom>
        <a:solidFill>
          <a:schemeClr val="accent3"/>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A37059C1-048F-4AA1-B549-3A03DCFDC7EC}" type="TxLink">
            <a:rPr lang="en-US" sz="1200" b="0" i="0" u="none" strike="noStrike">
              <a:solidFill>
                <a:schemeClr val="bg1"/>
              </a:solidFill>
              <a:latin typeface="Arial"/>
              <a:ea typeface="+mn-ea"/>
              <a:cs typeface="Arial"/>
            </a:rPr>
            <a:pPr marL="0" indent="0" algn="ctr"/>
            <a:t>5km Travel</a:t>
          </a:fld>
          <a:endParaRPr lang="en-GB" sz="1200" b="0" i="0" u="none" strike="noStrike">
            <a:solidFill>
              <a:schemeClr val="bg1"/>
            </a:solidFill>
            <a:latin typeface="Arial"/>
            <a:ea typeface="+mn-ea"/>
            <a:cs typeface="Arial"/>
          </a:endParaRPr>
        </a:p>
      </xdr:txBody>
    </xdr:sp>
    <xdr:clientData/>
  </xdr:twoCellAnchor>
  <xdr:twoCellAnchor>
    <xdr:from>
      <xdr:col>2</xdr:col>
      <xdr:colOff>2088216</xdr:colOff>
      <xdr:row>47</xdr:row>
      <xdr:rowOff>19606</xdr:rowOff>
    </xdr:from>
    <xdr:to>
      <xdr:col>3</xdr:col>
      <xdr:colOff>1023216</xdr:colOff>
      <xdr:row>50</xdr:row>
      <xdr:rowOff>4365</xdr:rowOff>
    </xdr:to>
    <xdr:sp macro="" textlink="$C$206">
      <xdr:nvSpPr>
        <xdr:cNvPr id="11" name="TextBox 10">
          <a:extLst>
            <a:ext uri="{FF2B5EF4-FFF2-40B4-BE49-F238E27FC236}">
              <a16:creationId xmlns:a16="http://schemas.microsoft.com/office/drawing/2014/main" id="{23052C1E-A433-406F-B512-0B60B854D9C5}"/>
            </a:ext>
          </a:extLst>
        </xdr:cNvPr>
        <xdr:cNvSpPr txBox="1"/>
      </xdr:nvSpPr>
      <xdr:spPr>
        <a:xfrm>
          <a:off x="5528422" y="9746312"/>
          <a:ext cx="1602000" cy="500229"/>
        </a:xfrm>
        <a:prstGeom prst="rect">
          <a:avLst/>
        </a:prstGeom>
        <a:solidFill>
          <a:schemeClr val="accent3"/>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4DCE494F-8A6D-4A40-B5D3-151378673E5D}" type="TxLink">
            <a:rPr lang="en-US" sz="1200" b="0" i="0" u="none" strike="noStrike">
              <a:solidFill>
                <a:schemeClr val="bg1"/>
              </a:solidFill>
              <a:latin typeface="Arial"/>
              <a:ea typeface="+mn-ea"/>
              <a:cs typeface="Arial"/>
            </a:rPr>
            <a:pPr marL="0" indent="0" algn="ctr"/>
            <a:t>0.1kg CO2</a:t>
          </a:fld>
          <a:endParaRPr lang="en-GB" sz="1200" b="0" i="0" u="none" strike="noStrike">
            <a:solidFill>
              <a:schemeClr val="bg1"/>
            </a:solidFill>
            <a:latin typeface="Arial"/>
            <a:ea typeface="+mn-ea"/>
            <a:cs typeface="Arial"/>
          </a:endParaRPr>
        </a:p>
      </xdr:txBody>
    </xdr:sp>
    <xdr:clientData/>
  </xdr:twoCellAnchor>
  <xdr:twoCellAnchor>
    <xdr:from>
      <xdr:col>2</xdr:col>
      <xdr:colOff>2069725</xdr:colOff>
      <xdr:row>53</xdr:row>
      <xdr:rowOff>13539</xdr:rowOff>
    </xdr:from>
    <xdr:to>
      <xdr:col>4</xdr:col>
      <xdr:colOff>874596</xdr:colOff>
      <xdr:row>58</xdr:row>
      <xdr:rowOff>11207</xdr:rowOff>
    </xdr:to>
    <xdr:sp macro="" textlink="$C$214">
      <xdr:nvSpPr>
        <xdr:cNvPr id="14" name="TextBox 13">
          <a:extLst>
            <a:ext uri="{FF2B5EF4-FFF2-40B4-BE49-F238E27FC236}">
              <a16:creationId xmlns:a16="http://schemas.microsoft.com/office/drawing/2014/main" id="{F2D8BA08-95CE-42C9-A50E-4A2E7593442B}"/>
            </a:ext>
          </a:extLst>
        </xdr:cNvPr>
        <xdr:cNvSpPr txBox="1"/>
      </xdr:nvSpPr>
      <xdr:spPr>
        <a:xfrm>
          <a:off x="5509931" y="10726363"/>
          <a:ext cx="4766400" cy="826903"/>
        </a:xfrm>
        <a:prstGeom prst="rect">
          <a:avLst/>
        </a:prstGeom>
        <a:solidFill>
          <a:schemeClr val="accent5"/>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1A2D4B22-3E81-4DC9-85B0-540ABB72318A}" type="TxLink">
            <a:rPr lang="en-US" sz="1200" b="0" i="0" u="none" strike="noStrike">
              <a:solidFill>
                <a:schemeClr val="bg1"/>
              </a:solidFill>
              <a:latin typeface="Arial"/>
              <a:ea typeface="+mn-ea"/>
              <a:cs typeface="Arial"/>
            </a:rPr>
            <a:pPr marL="0" indent="0" algn="ctr"/>
            <a:t>Emissions intensity is above the 0.05kgCO2/kWh standard
0.05 kg credits need to be bought</a:t>
          </a:fld>
          <a:endParaRPr lang="en-GB" sz="1200" b="0" i="0" u="none" strike="noStrike">
            <a:solidFill>
              <a:schemeClr val="bg1"/>
            </a:solidFill>
            <a:latin typeface="Arial"/>
            <a:ea typeface="+mn-ea"/>
            <a:cs typeface="Arial"/>
          </a:endParaRPr>
        </a:p>
      </xdr:txBody>
    </xdr:sp>
    <xdr:clientData/>
  </xdr:twoCellAnchor>
  <xdr:twoCellAnchor>
    <xdr:from>
      <xdr:col>3</xdr:col>
      <xdr:colOff>1493239</xdr:colOff>
      <xdr:row>40</xdr:row>
      <xdr:rowOff>9278</xdr:rowOff>
    </xdr:from>
    <xdr:to>
      <xdr:col>3</xdr:col>
      <xdr:colOff>1954039</xdr:colOff>
      <xdr:row>42</xdr:row>
      <xdr:rowOff>135681</xdr:rowOff>
    </xdr:to>
    <xdr:sp macro="" textlink="">
      <xdr:nvSpPr>
        <xdr:cNvPr id="17" name="Arrow: Down 16">
          <a:extLst>
            <a:ext uri="{FF2B5EF4-FFF2-40B4-BE49-F238E27FC236}">
              <a16:creationId xmlns:a16="http://schemas.microsoft.com/office/drawing/2014/main" id="{43BC9CD9-8619-4523-8860-B123DF864FE7}"/>
            </a:ext>
          </a:extLst>
        </xdr:cNvPr>
        <xdr:cNvSpPr/>
      </xdr:nvSpPr>
      <xdr:spPr>
        <a:xfrm>
          <a:off x="7600445" y="8357660"/>
          <a:ext cx="460800" cy="440168"/>
        </a:xfrm>
        <a:prstGeom prst="downArrow">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42695</xdr:colOff>
      <xdr:row>44</xdr:row>
      <xdr:rowOff>50071</xdr:rowOff>
    </xdr:from>
    <xdr:to>
      <xdr:col>3</xdr:col>
      <xdr:colOff>503705</xdr:colOff>
      <xdr:row>47</xdr:row>
      <xdr:rowOff>8161</xdr:rowOff>
    </xdr:to>
    <xdr:sp macro="" textlink="">
      <xdr:nvSpPr>
        <xdr:cNvPr id="20" name="Arrow: Down 19">
          <a:extLst>
            <a:ext uri="{FF2B5EF4-FFF2-40B4-BE49-F238E27FC236}">
              <a16:creationId xmlns:a16="http://schemas.microsoft.com/office/drawing/2014/main" id="{55309C12-51FE-425F-AE33-7E472F60EC2F}"/>
            </a:ext>
          </a:extLst>
        </xdr:cNvPr>
        <xdr:cNvSpPr/>
      </xdr:nvSpPr>
      <xdr:spPr>
        <a:xfrm>
          <a:off x="6149901" y="9306130"/>
          <a:ext cx="461010" cy="428737"/>
        </a:xfrm>
        <a:prstGeom prst="downArrow">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2347185</xdr:colOff>
      <xdr:row>44</xdr:row>
      <xdr:rowOff>50071</xdr:rowOff>
    </xdr:from>
    <xdr:to>
      <xdr:col>3</xdr:col>
      <xdr:colOff>2808195</xdr:colOff>
      <xdr:row>47</xdr:row>
      <xdr:rowOff>8161</xdr:rowOff>
    </xdr:to>
    <xdr:sp macro="" textlink="">
      <xdr:nvSpPr>
        <xdr:cNvPr id="21" name="Arrow: Down 20">
          <a:extLst>
            <a:ext uri="{FF2B5EF4-FFF2-40B4-BE49-F238E27FC236}">
              <a16:creationId xmlns:a16="http://schemas.microsoft.com/office/drawing/2014/main" id="{1BAD9325-F370-4AA9-8386-96E3F0548B32}"/>
            </a:ext>
          </a:extLst>
        </xdr:cNvPr>
        <xdr:cNvSpPr/>
      </xdr:nvSpPr>
      <xdr:spPr>
        <a:xfrm>
          <a:off x="8454391" y="9306130"/>
          <a:ext cx="461010" cy="428737"/>
        </a:xfrm>
        <a:prstGeom prst="downArrow">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42905</xdr:colOff>
      <xdr:row>50</xdr:row>
      <xdr:rowOff>36302</xdr:rowOff>
    </xdr:from>
    <xdr:to>
      <xdr:col>3</xdr:col>
      <xdr:colOff>503705</xdr:colOff>
      <xdr:row>52</xdr:row>
      <xdr:rowOff>151274</xdr:rowOff>
    </xdr:to>
    <xdr:sp macro="" textlink="">
      <xdr:nvSpPr>
        <xdr:cNvPr id="23" name="Arrow: Down 22">
          <a:extLst>
            <a:ext uri="{FF2B5EF4-FFF2-40B4-BE49-F238E27FC236}">
              <a16:creationId xmlns:a16="http://schemas.microsoft.com/office/drawing/2014/main" id="{DFD27441-6B92-4409-B2E5-ED624B96E615}"/>
            </a:ext>
          </a:extLst>
        </xdr:cNvPr>
        <xdr:cNvSpPr/>
      </xdr:nvSpPr>
      <xdr:spPr>
        <a:xfrm>
          <a:off x="6150111" y="10278478"/>
          <a:ext cx="460800" cy="428737"/>
        </a:xfrm>
        <a:prstGeom prst="downArrow">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682383</xdr:colOff>
      <xdr:row>34</xdr:row>
      <xdr:rowOff>112060</xdr:rowOff>
    </xdr:from>
    <xdr:to>
      <xdr:col>5</xdr:col>
      <xdr:colOff>2341983</xdr:colOff>
      <xdr:row>39</xdr:row>
      <xdr:rowOff>76448</xdr:rowOff>
    </xdr:to>
    <xdr:sp macro="" textlink="$D$204">
      <xdr:nvSpPr>
        <xdr:cNvPr id="29" name="TextBox 28">
          <a:extLst>
            <a:ext uri="{FF2B5EF4-FFF2-40B4-BE49-F238E27FC236}">
              <a16:creationId xmlns:a16="http://schemas.microsoft.com/office/drawing/2014/main" id="{7DC8C5D1-6801-4462-8627-D179E824E4A7}"/>
            </a:ext>
          </a:extLst>
        </xdr:cNvPr>
        <xdr:cNvSpPr txBox="1"/>
      </xdr:nvSpPr>
      <xdr:spPr>
        <a:xfrm>
          <a:off x="12672677" y="7384678"/>
          <a:ext cx="1659600" cy="883270"/>
        </a:xfrm>
        <a:prstGeom prst="rect">
          <a:avLst/>
        </a:prstGeom>
        <a:solidFill>
          <a:schemeClr val="bg2"/>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B46F3C90-7229-4536-8BE2-3364F8CFA454}" type="TxLink">
            <a:rPr lang="en-US" sz="1200" b="0" i="0" u="none" strike="noStrike">
              <a:solidFill>
                <a:srgbClr val="000000"/>
              </a:solidFill>
              <a:latin typeface="Arial"/>
              <a:ea typeface="+mn-ea"/>
              <a:cs typeface="Arial"/>
            </a:rPr>
            <a:pPr marL="0" indent="0" algn="ctr"/>
            <a:t>2.34kWh Petrol
 (0.24kgCO2/kWh)</a:t>
          </a:fld>
          <a:endParaRPr lang="en-GB" sz="1800" b="0" i="0" u="none" strike="noStrike">
            <a:solidFill>
              <a:srgbClr val="000000"/>
            </a:solidFill>
            <a:latin typeface="Arial"/>
            <a:ea typeface="+mn-ea"/>
            <a:cs typeface="Arial"/>
          </a:endParaRPr>
        </a:p>
      </xdr:txBody>
    </xdr:sp>
    <xdr:clientData/>
  </xdr:twoCellAnchor>
  <xdr:twoCellAnchor>
    <xdr:from>
      <xdr:col>5</xdr:col>
      <xdr:colOff>1707672</xdr:colOff>
      <xdr:row>46</xdr:row>
      <xdr:rowOff>154076</xdr:rowOff>
    </xdr:from>
    <xdr:to>
      <xdr:col>6</xdr:col>
      <xdr:colOff>1005142</xdr:colOff>
      <xdr:row>49</xdr:row>
      <xdr:rowOff>144551</xdr:rowOff>
    </xdr:to>
    <xdr:sp macro="" textlink="$D$210">
      <xdr:nvSpPr>
        <xdr:cNvPr id="30" name="TextBox 29">
          <a:extLst>
            <a:ext uri="{FF2B5EF4-FFF2-40B4-BE49-F238E27FC236}">
              <a16:creationId xmlns:a16="http://schemas.microsoft.com/office/drawing/2014/main" id="{6AF197DA-B227-45D4-B36B-8D05A8D155C8}"/>
            </a:ext>
          </a:extLst>
        </xdr:cNvPr>
        <xdr:cNvSpPr txBox="1"/>
      </xdr:nvSpPr>
      <xdr:spPr>
        <a:xfrm>
          <a:off x="13697966" y="9723900"/>
          <a:ext cx="2592000" cy="505945"/>
        </a:xfrm>
        <a:prstGeom prst="rect">
          <a:avLst/>
        </a:prstGeom>
        <a:solidFill>
          <a:schemeClr val="accent3"/>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40DFD302-9213-4EAD-84AB-292A2033E960}" type="TxLink">
            <a:rPr lang="en-US" sz="1200" b="0" i="0" u="none" strike="noStrike">
              <a:solidFill>
                <a:schemeClr val="bg1"/>
              </a:solidFill>
              <a:latin typeface="Arial"/>
              <a:ea typeface="+mn-ea"/>
              <a:cs typeface="Arial"/>
            </a:rPr>
            <a:pPr marL="0" indent="0" algn="ctr"/>
            <a:t>5km Travel</a:t>
          </a:fld>
          <a:endParaRPr lang="en-GB" sz="1200" b="0" i="0" u="none" strike="noStrike">
            <a:solidFill>
              <a:schemeClr val="bg1"/>
            </a:solidFill>
            <a:latin typeface="Arial"/>
            <a:ea typeface="+mn-ea"/>
            <a:cs typeface="Arial"/>
          </a:endParaRPr>
        </a:p>
      </xdr:txBody>
    </xdr:sp>
    <xdr:clientData/>
  </xdr:twoCellAnchor>
  <xdr:twoCellAnchor>
    <xdr:from>
      <xdr:col>4</xdr:col>
      <xdr:colOff>2121831</xdr:colOff>
      <xdr:row>47</xdr:row>
      <xdr:rowOff>19606</xdr:rowOff>
    </xdr:from>
    <xdr:to>
      <xdr:col>5</xdr:col>
      <xdr:colOff>1135272</xdr:colOff>
      <xdr:row>50</xdr:row>
      <xdr:rowOff>4365</xdr:rowOff>
    </xdr:to>
    <xdr:sp macro="" textlink="$D$206">
      <xdr:nvSpPr>
        <xdr:cNvPr id="31" name="TextBox 30">
          <a:extLst>
            <a:ext uri="{FF2B5EF4-FFF2-40B4-BE49-F238E27FC236}">
              <a16:creationId xmlns:a16="http://schemas.microsoft.com/office/drawing/2014/main" id="{07DF5266-807B-4FE0-A61F-2DDFC5BB05F1}"/>
            </a:ext>
          </a:extLst>
        </xdr:cNvPr>
        <xdr:cNvSpPr txBox="1"/>
      </xdr:nvSpPr>
      <xdr:spPr>
        <a:xfrm>
          <a:off x="11523566" y="9746312"/>
          <a:ext cx="1602000" cy="500229"/>
        </a:xfrm>
        <a:prstGeom prst="rect">
          <a:avLst/>
        </a:prstGeom>
        <a:solidFill>
          <a:schemeClr val="accent3"/>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A7A0CD62-F1F2-4624-BBFB-E13DE4B2572B}" type="TxLink">
            <a:rPr lang="en-US" sz="1200" b="0" i="0" u="none" strike="noStrike">
              <a:solidFill>
                <a:schemeClr val="bg1"/>
              </a:solidFill>
              <a:latin typeface="Arial"/>
              <a:ea typeface="+mn-ea"/>
              <a:cs typeface="Arial"/>
            </a:rPr>
            <a:pPr marL="0" indent="0" algn="ctr"/>
            <a:t>0.56kg CO2</a:t>
          </a:fld>
          <a:endParaRPr lang="en-GB" sz="1800" b="0" i="0" u="none" strike="noStrike">
            <a:solidFill>
              <a:schemeClr val="bg1"/>
            </a:solidFill>
            <a:latin typeface="Arial"/>
            <a:ea typeface="+mn-ea"/>
            <a:cs typeface="Arial"/>
          </a:endParaRPr>
        </a:p>
      </xdr:txBody>
    </xdr:sp>
    <xdr:clientData/>
  </xdr:twoCellAnchor>
  <xdr:twoCellAnchor>
    <xdr:from>
      <xdr:col>4</xdr:col>
      <xdr:colOff>2121831</xdr:colOff>
      <xdr:row>53</xdr:row>
      <xdr:rowOff>13539</xdr:rowOff>
    </xdr:from>
    <xdr:to>
      <xdr:col>6</xdr:col>
      <xdr:colOff>1005142</xdr:colOff>
      <xdr:row>58</xdr:row>
      <xdr:rowOff>10327</xdr:rowOff>
    </xdr:to>
    <xdr:sp macro="" textlink="$D$214">
      <xdr:nvSpPr>
        <xdr:cNvPr id="32" name="TextBox 31">
          <a:extLst>
            <a:ext uri="{FF2B5EF4-FFF2-40B4-BE49-F238E27FC236}">
              <a16:creationId xmlns:a16="http://schemas.microsoft.com/office/drawing/2014/main" id="{69F99716-61F0-405F-B66B-921CF07AD621}"/>
            </a:ext>
          </a:extLst>
        </xdr:cNvPr>
        <xdr:cNvSpPr txBox="1"/>
      </xdr:nvSpPr>
      <xdr:spPr>
        <a:xfrm>
          <a:off x="11523566" y="10726363"/>
          <a:ext cx="4766400" cy="826023"/>
        </a:xfrm>
        <a:prstGeom prst="rect">
          <a:avLst/>
        </a:prstGeom>
        <a:solidFill>
          <a:schemeClr val="accent5"/>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60BD93AE-F6D5-45E7-9CE2-19BEBD96EB73}" type="TxLink">
            <a:rPr lang="en-US" sz="1200" b="0" i="0" u="none" strike="noStrike">
              <a:solidFill>
                <a:schemeClr val="bg1"/>
              </a:solidFill>
              <a:latin typeface="Arial"/>
              <a:ea typeface="+mn-ea"/>
              <a:cs typeface="Arial"/>
            </a:rPr>
            <a:pPr marL="0" indent="0" algn="ctr"/>
            <a:t>Emissions intensity is above the 0.05kgCO2/kWh standard
0.44 kg credits need to be bought</a:t>
          </a:fld>
          <a:endParaRPr lang="en-GB" sz="1200" b="0" i="0" u="none" strike="noStrike">
            <a:solidFill>
              <a:schemeClr val="bg1"/>
            </a:solidFill>
            <a:latin typeface="Arial"/>
            <a:ea typeface="+mn-ea"/>
            <a:cs typeface="Arial"/>
          </a:endParaRPr>
        </a:p>
      </xdr:txBody>
    </xdr:sp>
    <xdr:clientData/>
  </xdr:twoCellAnchor>
  <xdr:twoCellAnchor>
    <xdr:from>
      <xdr:col>5</xdr:col>
      <xdr:colOff>1416761</xdr:colOff>
      <xdr:row>39</xdr:row>
      <xdr:rowOff>132544</xdr:rowOff>
    </xdr:from>
    <xdr:to>
      <xdr:col>5</xdr:col>
      <xdr:colOff>1877561</xdr:colOff>
      <xdr:row>42</xdr:row>
      <xdr:rowOff>102064</xdr:rowOff>
    </xdr:to>
    <xdr:sp macro="" textlink="">
      <xdr:nvSpPr>
        <xdr:cNvPr id="33" name="Arrow: Down 32">
          <a:extLst>
            <a:ext uri="{FF2B5EF4-FFF2-40B4-BE49-F238E27FC236}">
              <a16:creationId xmlns:a16="http://schemas.microsoft.com/office/drawing/2014/main" id="{2685FCBA-3984-4A02-95A4-BB4E24AEC967}"/>
            </a:ext>
          </a:extLst>
        </xdr:cNvPr>
        <xdr:cNvSpPr/>
      </xdr:nvSpPr>
      <xdr:spPr>
        <a:xfrm>
          <a:off x="13407055" y="8324044"/>
          <a:ext cx="460800" cy="440167"/>
        </a:xfrm>
        <a:prstGeom prst="downArrow">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136263</xdr:colOff>
      <xdr:row>44</xdr:row>
      <xdr:rowOff>50071</xdr:rowOff>
    </xdr:from>
    <xdr:to>
      <xdr:col>5</xdr:col>
      <xdr:colOff>597063</xdr:colOff>
      <xdr:row>47</xdr:row>
      <xdr:rowOff>8161</xdr:rowOff>
    </xdr:to>
    <xdr:sp macro="" textlink="">
      <xdr:nvSpPr>
        <xdr:cNvPr id="34" name="Arrow: Down 33">
          <a:extLst>
            <a:ext uri="{FF2B5EF4-FFF2-40B4-BE49-F238E27FC236}">
              <a16:creationId xmlns:a16="http://schemas.microsoft.com/office/drawing/2014/main" id="{EE5C4EBD-5002-4BB6-AECE-5FDB4E27AACF}"/>
            </a:ext>
          </a:extLst>
        </xdr:cNvPr>
        <xdr:cNvSpPr/>
      </xdr:nvSpPr>
      <xdr:spPr>
        <a:xfrm>
          <a:off x="12126557" y="9306130"/>
          <a:ext cx="460800" cy="428737"/>
        </a:xfrm>
        <a:prstGeom prst="downArrow">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2375649</xdr:colOff>
      <xdr:row>44</xdr:row>
      <xdr:rowOff>50071</xdr:rowOff>
    </xdr:from>
    <xdr:to>
      <xdr:col>5</xdr:col>
      <xdr:colOff>2836449</xdr:colOff>
      <xdr:row>47</xdr:row>
      <xdr:rowOff>8161</xdr:rowOff>
    </xdr:to>
    <xdr:sp macro="" textlink="">
      <xdr:nvSpPr>
        <xdr:cNvPr id="35" name="Arrow: Down 34">
          <a:extLst>
            <a:ext uri="{FF2B5EF4-FFF2-40B4-BE49-F238E27FC236}">
              <a16:creationId xmlns:a16="http://schemas.microsoft.com/office/drawing/2014/main" id="{EEB6EC76-04E7-4C5A-A448-B71D09D85CF3}"/>
            </a:ext>
          </a:extLst>
        </xdr:cNvPr>
        <xdr:cNvSpPr/>
      </xdr:nvSpPr>
      <xdr:spPr>
        <a:xfrm>
          <a:off x="14365943" y="9306130"/>
          <a:ext cx="460800" cy="428737"/>
        </a:xfrm>
        <a:prstGeom prst="downArrow">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136263</xdr:colOff>
      <xdr:row>50</xdr:row>
      <xdr:rowOff>58714</xdr:rowOff>
    </xdr:from>
    <xdr:to>
      <xdr:col>5</xdr:col>
      <xdr:colOff>597063</xdr:colOff>
      <xdr:row>53</xdr:row>
      <xdr:rowOff>16803</xdr:rowOff>
    </xdr:to>
    <xdr:sp macro="" textlink="">
      <xdr:nvSpPr>
        <xdr:cNvPr id="36" name="Arrow: Down 35">
          <a:extLst>
            <a:ext uri="{FF2B5EF4-FFF2-40B4-BE49-F238E27FC236}">
              <a16:creationId xmlns:a16="http://schemas.microsoft.com/office/drawing/2014/main" id="{C6EE8F6C-D741-41C5-B286-E9B0792C163A}"/>
            </a:ext>
          </a:extLst>
        </xdr:cNvPr>
        <xdr:cNvSpPr/>
      </xdr:nvSpPr>
      <xdr:spPr>
        <a:xfrm>
          <a:off x="12126557" y="10300890"/>
          <a:ext cx="460800" cy="428737"/>
        </a:xfrm>
        <a:prstGeom prst="downArrow">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921123</xdr:colOff>
      <xdr:row>45</xdr:row>
      <xdr:rowOff>28016</xdr:rowOff>
    </xdr:from>
    <xdr:to>
      <xdr:col>3</xdr:col>
      <xdr:colOff>1798546</xdr:colOff>
      <xdr:row>49</xdr:row>
      <xdr:rowOff>135031</xdr:rowOff>
    </xdr:to>
    <xdr:graphicFrame macro="">
      <xdr:nvGraphicFramePr>
        <xdr:cNvPr id="39" name="Chart 38">
          <a:extLst>
            <a:ext uri="{FF2B5EF4-FFF2-40B4-BE49-F238E27FC236}">
              <a16:creationId xmlns:a16="http://schemas.microsoft.com/office/drawing/2014/main" id="{C30B1896-E89B-4D15-8A9A-330A5280E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1893793</xdr:colOff>
      <xdr:row>91</xdr:row>
      <xdr:rowOff>145676</xdr:rowOff>
    </xdr:from>
    <xdr:to>
      <xdr:col>3</xdr:col>
      <xdr:colOff>772904</xdr:colOff>
      <xdr:row>120</xdr:row>
      <xdr:rowOff>22412</xdr:rowOff>
    </xdr:to>
    <xdr:graphicFrame macro="">
      <xdr:nvGraphicFramePr>
        <xdr:cNvPr id="42" name="Chart 41">
          <a:extLst>
            <a:ext uri="{FF2B5EF4-FFF2-40B4-BE49-F238E27FC236}">
              <a16:creationId xmlns:a16="http://schemas.microsoft.com/office/drawing/2014/main" id="{5CC3B97A-735D-4975-B187-3E8F28F6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1523149</xdr:colOff>
      <xdr:row>53</xdr:row>
      <xdr:rowOff>12117</xdr:rowOff>
    </xdr:from>
    <xdr:to>
      <xdr:col>2</xdr:col>
      <xdr:colOff>1980991</xdr:colOff>
      <xdr:row>55</xdr:row>
      <xdr:rowOff>132801</xdr:rowOff>
    </xdr:to>
    <xdr:sp macro="" textlink="">
      <xdr:nvSpPr>
        <xdr:cNvPr id="43" name="Freeform 64">
          <a:extLst>
            <a:ext uri="{FF2B5EF4-FFF2-40B4-BE49-F238E27FC236}">
              <a16:creationId xmlns:a16="http://schemas.microsoft.com/office/drawing/2014/main" id="{AFDF9D9D-49FD-471D-87CB-C667B15C7B6D}"/>
            </a:ext>
          </a:extLst>
        </xdr:cNvPr>
        <xdr:cNvSpPr>
          <a:spLocks noChangeAspect="1" noEditPoints="1"/>
        </xdr:cNvSpPr>
      </xdr:nvSpPr>
      <xdr:spPr bwMode="auto">
        <a:xfrm rot="21552060">
          <a:off x="2128267" y="6466705"/>
          <a:ext cx="457842" cy="434449"/>
        </a:xfrm>
        <a:custGeom>
          <a:avLst/>
          <a:gdLst>
            <a:gd name="T0" fmla="*/ 172 w 345"/>
            <a:gd name="T1" fmla="*/ 0 h 327"/>
            <a:gd name="T2" fmla="*/ 23 w 345"/>
            <a:gd name="T3" fmla="*/ 81 h 327"/>
            <a:gd name="T4" fmla="*/ 322 w 345"/>
            <a:gd name="T5" fmla="*/ 81 h 327"/>
            <a:gd name="T6" fmla="*/ 172 w 345"/>
            <a:gd name="T7" fmla="*/ 0 h 327"/>
            <a:gd name="T8" fmla="*/ 172 w 345"/>
            <a:gd name="T9" fmla="*/ 68 h 327"/>
            <a:gd name="T10" fmla="*/ 151 w 345"/>
            <a:gd name="T11" fmla="*/ 47 h 327"/>
            <a:gd name="T12" fmla="*/ 172 w 345"/>
            <a:gd name="T13" fmla="*/ 26 h 327"/>
            <a:gd name="T14" fmla="*/ 193 w 345"/>
            <a:gd name="T15" fmla="*/ 47 h 327"/>
            <a:gd name="T16" fmla="*/ 172 w 345"/>
            <a:gd name="T17" fmla="*/ 68 h 327"/>
            <a:gd name="T18" fmla="*/ 325 w 345"/>
            <a:gd name="T19" fmla="*/ 112 h 327"/>
            <a:gd name="T20" fmla="*/ 19 w 345"/>
            <a:gd name="T21" fmla="*/ 112 h 327"/>
            <a:gd name="T22" fmla="*/ 19 w 345"/>
            <a:gd name="T23" fmla="*/ 91 h 327"/>
            <a:gd name="T24" fmla="*/ 325 w 345"/>
            <a:gd name="T25" fmla="*/ 91 h 327"/>
            <a:gd name="T26" fmla="*/ 325 w 345"/>
            <a:gd name="T27" fmla="*/ 112 h 327"/>
            <a:gd name="T28" fmla="*/ 85 w 345"/>
            <a:gd name="T29" fmla="*/ 123 h 327"/>
            <a:gd name="T30" fmla="*/ 85 w 345"/>
            <a:gd name="T31" fmla="*/ 257 h 327"/>
            <a:gd name="T32" fmla="*/ 45 w 345"/>
            <a:gd name="T33" fmla="*/ 257 h 327"/>
            <a:gd name="T34" fmla="*/ 45 w 345"/>
            <a:gd name="T35" fmla="*/ 123 h 327"/>
            <a:gd name="T36" fmla="*/ 85 w 345"/>
            <a:gd name="T37" fmla="*/ 123 h 327"/>
            <a:gd name="T38" fmla="*/ 157 w 345"/>
            <a:gd name="T39" fmla="*/ 123 h 327"/>
            <a:gd name="T40" fmla="*/ 157 w 345"/>
            <a:gd name="T41" fmla="*/ 257 h 327"/>
            <a:gd name="T42" fmla="*/ 117 w 345"/>
            <a:gd name="T43" fmla="*/ 257 h 327"/>
            <a:gd name="T44" fmla="*/ 117 w 345"/>
            <a:gd name="T45" fmla="*/ 123 h 327"/>
            <a:gd name="T46" fmla="*/ 157 w 345"/>
            <a:gd name="T47" fmla="*/ 123 h 327"/>
            <a:gd name="T48" fmla="*/ 229 w 345"/>
            <a:gd name="T49" fmla="*/ 123 h 327"/>
            <a:gd name="T50" fmla="*/ 229 w 345"/>
            <a:gd name="T51" fmla="*/ 257 h 327"/>
            <a:gd name="T52" fmla="*/ 189 w 345"/>
            <a:gd name="T53" fmla="*/ 257 h 327"/>
            <a:gd name="T54" fmla="*/ 189 w 345"/>
            <a:gd name="T55" fmla="*/ 123 h 327"/>
            <a:gd name="T56" fmla="*/ 229 w 345"/>
            <a:gd name="T57" fmla="*/ 123 h 327"/>
            <a:gd name="T58" fmla="*/ 300 w 345"/>
            <a:gd name="T59" fmla="*/ 123 h 327"/>
            <a:gd name="T60" fmla="*/ 300 w 345"/>
            <a:gd name="T61" fmla="*/ 257 h 327"/>
            <a:gd name="T62" fmla="*/ 260 w 345"/>
            <a:gd name="T63" fmla="*/ 257 h 327"/>
            <a:gd name="T64" fmla="*/ 260 w 345"/>
            <a:gd name="T65" fmla="*/ 123 h 327"/>
            <a:gd name="T66" fmla="*/ 300 w 345"/>
            <a:gd name="T67" fmla="*/ 123 h 327"/>
            <a:gd name="T68" fmla="*/ 20 w 345"/>
            <a:gd name="T69" fmla="*/ 270 h 327"/>
            <a:gd name="T70" fmla="*/ 324 w 345"/>
            <a:gd name="T71" fmla="*/ 270 h 327"/>
            <a:gd name="T72" fmla="*/ 324 w 345"/>
            <a:gd name="T73" fmla="*/ 286 h 327"/>
            <a:gd name="T74" fmla="*/ 20 w 345"/>
            <a:gd name="T75" fmla="*/ 286 h 327"/>
            <a:gd name="T76" fmla="*/ 20 w 345"/>
            <a:gd name="T77" fmla="*/ 270 h 327"/>
            <a:gd name="T78" fmla="*/ 345 w 345"/>
            <a:gd name="T79" fmla="*/ 300 h 327"/>
            <a:gd name="T80" fmla="*/ 345 w 345"/>
            <a:gd name="T81" fmla="*/ 327 h 327"/>
            <a:gd name="T82" fmla="*/ 0 w 345"/>
            <a:gd name="T83" fmla="*/ 327 h 327"/>
            <a:gd name="T84" fmla="*/ 0 w 345"/>
            <a:gd name="T85" fmla="*/ 300 h 327"/>
            <a:gd name="T86" fmla="*/ 345 w 345"/>
            <a:gd name="T87" fmla="*/ 300 h 3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45" h="327">
              <a:moveTo>
                <a:pt x="172" y="0"/>
              </a:moveTo>
              <a:cubicBezTo>
                <a:pt x="23" y="81"/>
                <a:pt x="23" y="81"/>
                <a:pt x="23" y="81"/>
              </a:cubicBezTo>
              <a:cubicBezTo>
                <a:pt x="322" y="81"/>
                <a:pt x="322" y="81"/>
                <a:pt x="322" y="81"/>
              </a:cubicBezTo>
              <a:lnTo>
                <a:pt x="172" y="0"/>
              </a:lnTo>
              <a:close/>
              <a:moveTo>
                <a:pt x="172" y="68"/>
              </a:moveTo>
              <a:cubicBezTo>
                <a:pt x="161" y="68"/>
                <a:pt x="151" y="59"/>
                <a:pt x="151" y="47"/>
              </a:cubicBezTo>
              <a:cubicBezTo>
                <a:pt x="151" y="35"/>
                <a:pt x="161" y="26"/>
                <a:pt x="172" y="26"/>
              </a:cubicBezTo>
              <a:cubicBezTo>
                <a:pt x="184" y="26"/>
                <a:pt x="193" y="35"/>
                <a:pt x="193" y="47"/>
              </a:cubicBezTo>
              <a:cubicBezTo>
                <a:pt x="193" y="59"/>
                <a:pt x="184" y="68"/>
                <a:pt x="172" y="68"/>
              </a:cubicBezTo>
              <a:close/>
              <a:moveTo>
                <a:pt x="325" y="112"/>
              </a:moveTo>
              <a:cubicBezTo>
                <a:pt x="19" y="112"/>
                <a:pt x="19" y="112"/>
                <a:pt x="19" y="112"/>
              </a:cubicBezTo>
              <a:cubicBezTo>
                <a:pt x="19" y="91"/>
                <a:pt x="19" y="91"/>
                <a:pt x="19" y="91"/>
              </a:cubicBezTo>
              <a:cubicBezTo>
                <a:pt x="325" y="91"/>
                <a:pt x="325" y="91"/>
                <a:pt x="325" y="91"/>
              </a:cubicBezTo>
              <a:lnTo>
                <a:pt x="325" y="112"/>
              </a:lnTo>
              <a:close/>
              <a:moveTo>
                <a:pt x="85" y="123"/>
              </a:moveTo>
              <a:cubicBezTo>
                <a:pt x="85" y="257"/>
                <a:pt x="85" y="257"/>
                <a:pt x="85" y="257"/>
              </a:cubicBezTo>
              <a:cubicBezTo>
                <a:pt x="45" y="257"/>
                <a:pt x="45" y="257"/>
                <a:pt x="45" y="257"/>
              </a:cubicBezTo>
              <a:cubicBezTo>
                <a:pt x="45" y="123"/>
                <a:pt x="45" y="123"/>
                <a:pt x="45" y="123"/>
              </a:cubicBezTo>
              <a:lnTo>
                <a:pt x="85" y="123"/>
              </a:lnTo>
              <a:close/>
              <a:moveTo>
                <a:pt x="157" y="123"/>
              </a:moveTo>
              <a:cubicBezTo>
                <a:pt x="157" y="257"/>
                <a:pt x="157" y="257"/>
                <a:pt x="157" y="257"/>
              </a:cubicBezTo>
              <a:cubicBezTo>
                <a:pt x="117" y="257"/>
                <a:pt x="117" y="257"/>
                <a:pt x="117" y="257"/>
              </a:cubicBezTo>
              <a:cubicBezTo>
                <a:pt x="117" y="123"/>
                <a:pt x="117" y="123"/>
                <a:pt x="117" y="123"/>
              </a:cubicBezTo>
              <a:lnTo>
                <a:pt x="157" y="123"/>
              </a:lnTo>
              <a:close/>
              <a:moveTo>
                <a:pt x="229" y="123"/>
              </a:moveTo>
              <a:cubicBezTo>
                <a:pt x="229" y="257"/>
                <a:pt x="229" y="257"/>
                <a:pt x="229" y="257"/>
              </a:cubicBezTo>
              <a:cubicBezTo>
                <a:pt x="189" y="257"/>
                <a:pt x="189" y="257"/>
                <a:pt x="189" y="257"/>
              </a:cubicBezTo>
              <a:cubicBezTo>
                <a:pt x="189" y="123"/>
                <a:pt x="189" y="123"/>
                <a:pt x="189" y="123"/>
              </a:cubicBezTo>
              <a:lnTo>
                <a:pt x="229" y="123"/>
              </a:lnTo>
              <a:close/>
              <a:moveTo>
                <a:pt x="300" y="123"/>
              </a:moveTo>
              <a:cubicBezTo>
                <a:pt x="300" y="257"/>
                <a:pt x="300" y="257"/>
                <a:pt x="300" y="257"/>
              </a:cubicBezTo>
              <a:cubicBezTo>
                <a:pt x="260" y="257"/>
                <a:pt x="260" y="257"/>
                <a:pt x="260" y="257"/>
              </a:cubicBezTo>
              <a:cubicBezTo>
                <a:pt x="260" y="123"/>
                <a:pt x="260" y="123"/>
                <a:pt x="260" y="123"/>
              </a:cubicBezTo>
              <a:lnTo>
                <a:pt x="300" y="123"/>
              </a:lnTo>
              <a:close/>
              <a:moveTo>
                <a:pt x="20" y="270"/>
              </a:moveTo>
              <a:cubicBezTo>
                <a:pt x="324" y="270"/>
                <a:pt x="324" y="270"/>
                <a:pt x="324" y="270"/>
              </a:cubicBezTo>
              <a:cubicBezTo>
                <a:pt x="324" y="286"/>
                <a:pt x="324" y="286"/>
                <a:pt x="324" y="286"/>
              </a:cubicBezTo>
              <a:cubicBezTo>
                <a:pt x="20" y="286"/>
                <a:pt x="20" y="286"/>
                <a:pt x="20" y="286"/>
              </a:cubicBezTo>
              <a:lnTo>
                <a:pt x="20" y="270"/>
              </a:lnTo>
              <a:close/>
              <a:moveTo>
                <a:pt x="345" y="300"/>
              </a:moveTo>
              <a:cubicBezTo>
                <a:pt x="345" y="327"/>
                <a:pt x="345" y="327"/>
                <a:pt x="345" y="327"/>
              </a:cubicBezTo>
              <a:cubicBezTo>
                <a:pt x="0" y="327"/>
                <a:pt x="0" y="327"/>
                <a:pt x="0" y="327"/>
              </a:cubicBezTo>
              <a:cubicBezTo>
                <a:pt x="0" y="300"/>
                <a:pt x="0" y="300"/>
                <a:pt x="0" y="300"/>
              </a:cubicBezTo>
              <a:lnTo>
                <a:pt x="345" y="300"/>
              </a:lnTo>
              <a:close/>
            </a:path>
          </a:pathLst>
        </a:custGeom>
        <a:solidFill>
          <a:schemeClr val="accent2"/>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twoCellAnchor>
    <xdr:from>
      <xdr:col>4</xdr:col>
      <xdr:colOff>1590382</xdr:colOff>
      <xdr:row>53</xdr:row>
      <xdr:rowOff>12117</xdr:rowOff>
    </xdr:from>
    <xdr:to>
      <xdr:col>4</xdr:col>
      <xdr:colOff>2048224</xdr:colOff>
      <xdr:row>55</xdr:row>
      <xdr:rowOff>132801</xdr:rowOff>
    </xdr:to>
    <xdr:sp macro="" textlink="">
      <xdr:nvSpPr>
        <xdr:cNvPr id="44" name="Freeform 64">
          <a:extLst>
            <a:ext uri="{FF2B5EF4-FFF2-40B4-BE49-F238E27FC236}">
              <a16:creationId xmlns:a16="http://schemas.microsoft.com/office/drawing/2014/main" id="{E45AFB99-7B63-4AAA-84F1-850A42A784C9}"/>
            </a:ext>
          </a:extLst>
        </xdr:cNvPr>
        <xdr:cNvSpPr>
          <a:spLocks noChangeAspect="1" noEditPoints="1"/>
        </xdr:cNvSpPr>
      </xdr:nvSpPr>
      <xdr:spPr bwMode="auto">
        <a:xfrm rot="21552060">
          <a:off x="10992117" y="10724941"/>
          <a:ext cx="457842" cy="479272"/>
        </a:xfrm>
        <a:custGeom>
          <a:avLst/>
          <a:gdLst>
            <a:gd name="T0" fmla="*/ 172 w 345"/>
            <a:gd name="T1" fmla="*/ 0 h 327"/>
            <a:gd name="T2" fmla="*/ 23 w 345"/>
            <a:gd name="T3" fmla="*/ 81 h 327"/>
            <a:gd name="T4" fmla="*/ 322 w 345"/>
            <a:gd name="T5" fmla="*/ 81 h 327"/>
            <a:gd name="T6" fmla="*/ 172 w 345"/>
            <a:gd name="T7" fmla="*/ 0 h 327"/>
            <a:gd name="T8" fmla="*/ 172 w 345"/>
            <a:gd name="T9" fmla="*/ 68 h 327"/>
            <a:gd name="T10" fmla="*/ 151 w 345"/>
            <a:gd name="T11" fmla="*/ 47 h 327"/>
            <a:gd name="T12" fmla="*/ 172 w 345"/>
            <a:gd name="T13" fmla="*/ 26 h 327"/>
            <a:gd name="T14" fmla="*/ 193 w 345"/>
            <a:gd name="T15" fmla="*/ 47 h 327"/>
            <a:gd name="T16" fmla="*/ 172 w 345"/>
            <a:gd name="T17" fmla="*/ 68 h 327"/>
            <a:gd name="T18" fmla="*/ 325 w 345"/>
            <a:gd name="T19" fmla="*/ 112 h 327"/>
            <a:gd name="T20" fmla="*/ 19 w 345"/>
            <a:gd name="T21" fmla="*/ 112 h 327"/>
            <a:gd name="T22" fmla="*/ 19 w 345"/>
            <a:gd name="T23" fmla="*/ 91 h 327"/>
            <a:gd name="T24" fmla="*/ 325 w 345"/>
            <a:gd name="T25" fmla="*/ 91 h 327"/>
            <a:gd name="T26" fmla="*/ 325 w 345"/>
            <a:gd name="T27" fmla="*/ 112 h 327"/>
            <a:gd name="T28" fmla="*/ 85 w 345"/>
            <a:gd name="T29" fmla="*/ 123 h 327"/>
            <a:gd name="T30" fmla="*/ 85 w 345"/>
            <a:gd name="T31" fmla="*/ 257 h 327"/>
            <a:gd name="T32" fmla="*/ 45 w 345"/>
            <a:gd name="T33" fmla="*/ 257 h 327"/>
            <a:gd name="T34" fmla="*/ 45 w 345"/>
            <a:gd name="T35" fmla="*/ 123 h 327"/>
            <a:gd name="T36" fmla="*/ 85 w 345"/>
            <a:gd name="T37" fmla="*/ 123 h 327"/>
            <a:gd name="T38" fmla="*/ 157 w 345"/>
            <a:gd name="T39" fmla="*/ 123 h 327"/>
            <a:gd name="T40" fmla="*/ 157 w 345"/>
            <a:gd name="T41" fmla="*/ 257 h 327"/>
            <a:gd name="T42" fmla="*/ 117 w 345"/>
            <a:gd name="T43" fmla="*/ 257 h 327"/>
            <a:gd name="T44" fmla="*/ 117 w 345"/>
            <a:gd name="T45" fmla="*/ 123 h 327"/>
            <a:gd name="T46" fmla="*/ 157 w 345"/>
            <a:gd name="T47" fmla="*/ 123 h 327"/>
            <a:gd name="T48" fmla="*/ 229 w 345"/>
            <a:gd name="T49" fmla="*/ 123 h 327"/>
            <a:gd name="T50" fmla="*/ 229 w 345"/>
            <a:gd name="T51" fmla="*/ 257 h 327"/>
            <a:gd name="T52" fmla="*/ 189 w 345"/>
            <a:gd name="T53" fmla="*/ 257 h 327"/>
            <a:gd name="T54" fmla="*/ 189 w 345"/>
            <a:gd name="T55" fmla="*/ 123 h 327"/>
            <a:gd name="T56" fmla="*/ 229 w 345"/>
            <a:gd name="T57" fmla="*/ 123 h 327"/>
            <a:gd name="T58" fmla="*/ 300 w 345"/>
            <a:gd name="T59" fmla="*/ 123 h 327"/>
            <a:gd name="T60" fmla="*/ 300 w 345"/>
            <a:gd name="T61" fmla="*/ 257 h 327"/>
            <a:gd name="T62" fmla="*/ 260 w 345"/>
            <a:gd name="T63" fmla="*/ 257 h 327"/>
            <a:gd name="T64" fmla="*/ 260 w 345"/>
            <a:gd name="T65" fmla="*/ 123 h 327"/>
            <a:gd name="T66" fmla="*/ 300 w 345"/>
            <a:gd name="T67" fmla="*/ 123 h 327"/>
            <a:gd name="T68" fmla="*/ 20 w 345"/>
            <a:gd name="T69" fmla="*/ 270 h 327"/>
            <a:gd name="T70" fmla="*/ 324 w 345"/>
            <a:gd name="T71" fmla="*/ 270 h 327"/>
            <a:gd name="T72" fmla="*/ 324 w 345"/>
            <a:gd name="T73" fmla="*/ 286 h 327"/>
            <a:gd name="T74" fmla="*/ 20 w 345"/>
            <a:gd name="T75" fmla="*/ 286 h 327"/>
            <a:gd name="T76" fmla="*/ 20 w 345"/>
            <a:gd name="T77" fmla="*/ 270 h 327"/>
            <a:gd name="T78" fmla="*/ 345 w 345"/>
            <a:gd name="T79" fmla="*/ 300 h 327"/>
            <a:gd name="T80" fmla="*/ 345 w 345"/>
            <a:gd name="T81" fmla="*/ 327 h 327"/>
            <a:gd name="T82" fmla="*/ 0 w 345"/>
            <a:gd name="T83" fmla="*/ 327 h 327"/>
            <a:gd name="T84" fmla="*/ 0 w 345"/>
            <a:gd name="T85" fmla="*/ 300 h 327"/>
            <a:gd name="T86" fmla="*/ 345 w 345"/>
            <a:gd name="T87" fmla="*/ 300 h 3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45" h="327">
              <a:moveTo>
                <a:pt x="172" y="0"/>
              </a:moveTo>
              <a:cubicBezTo>
                <a:pt x="23" y="81"/>
                <a:pt x="23" y="81"/>
                <a:pt x="23" y="81"/>
              </a:cubicBezTo>
              <a:cubicBezTo>
                <a:pt x="322" y="81"/>
                <a:pt x="322" y="81"/>
                <a:pt x="322" y="81"/>
              </a:cubicBezTo>
              <a:lnTo>
                <a:pt x="172" y="0"/>
              </a:lnTo>
              <a:close/>
              <a:moveTo>
                <a:pt x="172" y="68"/>
              </a:moveTo>
              <a:cubicBezTo>
                <a:pt x="161" y="68"/>
                <a:pt x="151" y="59"/>
                <a:pt x="151" y="47"/>
              </a:cubicBezTo>
              <a:cubicBezTo>
                <a:pt x="151" y="35"/>
                <a:pt x="161" y="26"/>
                <a:pt x="172" y="26"/>
              </a:cubicBezTo>
              <a:cubicBezTo>
                <a:pt x="184" y="26"/>
                <a:pt x="193" y="35"/>
                <a:pt x="193" y="47"/>
              </a:cubicBezTo>
              <a:cubicBezTo>
                <a:pt x="193" y="59"/>
                <a:pt x="184" y="68"/>
                <a:pt x="172" y="68"/>
              </a:cubicBezTo>
              <a:close/>
              <a:moveTo>
                <a:pt x="325" y="112"/>
              </a:moveTo>
              <a:cubicBezTo>
                <a:pt x="19" y="112"/>
                <a:pt x="19" y="112"/>
                <a:pt x="19" y="112"/>
              </a:cubicBezTo>
              <a:cubicBezTo>
                <a:pt x="19" y="91"/>
                <a:pt x="19" y="91"/>
                <a:pt x="19" y="91"/>
              </a:cubicBezTo>
              <a:cubicBezTo>
                <a:pt x="325" y="91"/>
                <a:pt x="325" y="91"/>
                <a:pt x="325" y="91"/>
              </a:cubicBezTo>
              <a:lnTo>
                <a:pt x="325" y="112"/>
              </a:lnTo>
              <a:close/>
              <a:moveTo>
                <a:pt x="85" y="123"/>
              </a:moveTo>
              <a:cubicBezTo>
                <a:pt x="85" y="257"/>
                <a:pt x="85" y="257"/>
                <a:pt x="85" y="257"/>
              </a:cubicBezTo>
              <a:cubicBezTo>
                <a:pt x="45" y="257"/>
                <a:pt x="45" y="257"/>
                <a:pt x="45" y="257"/>
              </a:cubicBezTo>
              <a:cubicBezTo>
                <a:pt x="45" y="123"/>
                <a:pt x="45" y="123"/>
                <a:pt x="45" y="123"/>
              </a:cubicBezTo>
              <a:lnTo>
                <a:pt x="85" y="123"/>
              </a:lnTo>
              <a:close/>
              <a:moveTo>
                <a:pt x="157" y="123"/>
              </a:moveTo>
              <a:cubicBezTo>
                <a:pt x="157" y="257"/>
                <a:pt x="157" y="257"/>
                <a:pt x="157" y="257"/>
              </a:cubicBezTo>
              <a:cubicBezTo>
                <a:pt x="117" y="257"/>
                <a:pt x="117" y="257"/>
                <a:pt x="117" y="257"/>
              </a:cubicBezTo>
              <a:cubicBezTo>
                <a:pt x="117" y="123"/>
                <a:pt x="117" y="123"/>
                <a:pt x="117" y="123"/>
              </a:cubicBezTo>
              <a:lnTo>
                <a:pt x="157" y="123"/>
              </a:lnTo>
              <a:close/>
              <a:moveTo>
                <a:pt x="229" y="123"/>
              </a:moveTo>
              <a:cubicBezTo>
                <a:pt x="229" y="257"/>
                <a:pt x="229" y="257"/>
                <a:pt x="229" y="257"/>
              </a:cubicBezTo>
              <a:cubicBezTo>
                <a:pt x="189" y="257"/>
                <a:pt x="189" y="257"/>
                <a:pt x="189" y="257"/>
              </a:cubicBezTo>
              <a:cubicBezTo>
                <a:pt x="189" y="123"/>
                <a:pt x="189" y="123"/>
                <a:pt x="189" y="123"/>
              </a:cubicBezTo>
              <a:lnTo>
                <a:pt x="229" y="123"/>
              </a:lnTo>
              <a:close/>
              <a:moveTo>
                <a:pt x="300" y="123"/>
              </a:moveTo>
              <a:cubicBezTo>
                <a:pt x="300" y="257"/>
                <a:pt x="300" y="257"/>
                <a:pt x="300" y="257"/>
              </a:cubicBezTo>
              <a:cubicBezTo>
                <a:pt x="260" y="257"/>
                <a:pt x="260" y="257"/>
                <a:pt x="260" y="257"/>
              </a:cubicBezTo>
              <a:cubicBezTo>
                <a:pt x="260" y="123"/>
                <a:pt x="260" y="123"/>
                <a:pt x="260" y="123"/>
              </a:cubicBezTo>
              <a:lnTo>
                <a:pt x="300" y="123"/>
              </a:lnTo>
              <a:close/>
              <a:moveTo>
                <a:pt x="20" y="270"/>
              </a:moveTo>
              <a:cubicBezTo>
                <a:pt x="324" y="270"/>
                <a:pt x="324" y="270"/>
                <a:pt x="324" y="270"/>
              </a:cubicBezTo>
              <a:cubicBezTo>
                <a:pt x="324" y="286"/>
                <a:pt x="324" y="286"/>
                <a:pt x="324" y="286"/>
              </a:cubicBezTo>
              <a:cubicBezTo>
                <a:pt x="20" y="286"/>
                <a:pt x="20" y="286"/>
                <a:pt x="20" y="286"/>
              </a:cubicBezTo>
              <a:lnTo>
                <a:pt x="20" y="270"/>
              </a:lnTo>
              <a:close/>
              <a:moveTo>
                <a:pt x="345" y="300"/>
              </a:moveTo>
              <a:cubicBezTo>
                <a:pt x="345" y="327"/>
                <a:pt x="345" y="327"/>
                <a:pt x="345" y="327"/>
              </a:cubicBezTo>
              <a:cubicBezTo>
                <a:pt x="0" y="327"/>
                <a:pt x="0" y="327"/>
                <a:pt x="0" y="327"/>
              </a:cubicBezTo>
              <a:cubicBezTo>
                <a:pt x="0" y="300"/>
                <a:pt x="0" y="300"/>
                <a:pt x="0" y="300"/>
              </a:cubicBezTo>
              <a:lnTo>
                <a:pt x="345" y="300"/>
              </a:lnTo>
              <a:close/>
            </a:path>
          </a:pathLst>
        </a:custGeom>
        <a:solidFill>
          <a:schemeClr val="accent2"/>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GB"/>
        </a:p>
      </xdr:txBody>
    </xdr:sp>
    <xdr:clientData/>
  </xdr:twoCellAnchor>
  <xdr:twoCellAnchor editAs="oneCell">
    <xdr:from>
      <xdr:col>2</xdr:col>
      <xdr:colOff>1680882</xdr:colOff>
      <xdr:row>47</xdr:row>
      <xdr:rowOff>44824</xdr:rowOff>
    </xdr:from>
    <xdr:to>
      <xdr:col>2</xdr:col>
      <xdr:colOff>2050675</xdr:colOff>
      <xdr:row>49</xdr:row>
      <xdr:rowOff>48839</xdr:rowOff>
    </xdr:to>
    <xdr:pic>
      <xdr:nvPicPr>
        <xdr:cNvPr id="45" name="Picture 44">
          <a:extLst>
            <a:ext uri="{FF2B5EF4-FFF2-40B4-BE49-F238E27FC236}">
              <a16:creationId xmlns:a16="http://schemas.microsoft.com/office/drawing/2014/main" id="{EF3E588B-95DB-4BA8-80E3-0459C20DB086}"/>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121088" y="9771530"/>
          <a:ext cx="369793" cy="362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1725705</xdr:colOff>
      <xdr:row>47</xdr:row>
      <xdr:rowOff>44824</xdr:rowOff>
    </xdr:from>
    <xdr:to>
      <xdr:col>4</xdr:col>
      <xdr:colOff>2095498</xdr:colOff>
      <xdr:row>49</xdr:row>
      <xdr:rowOff>48839</xdr:rowOff>
    </xdr:to>
    <xdr:pic>
      <xdr:nvPicPr>
        <xdr:cNvPr id="46" name="Picture 45">
          <a:extLst>
            <a:ext uri="{FF2B5EF4-FFF2-40B4-BE49-F238E27FC236}">
              <a16:creationId xmlns:a16="http://schemas.microsoft.com/office/drawing/2014/main" id="{3C9BEA19-4CD2-487D-908A-9F4981D5A6E4}"/>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127440" y="9771530"/>
          <a:ext cx="369793" cy="362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1044395</xdr:colOff>
      <xdr:row>45</xdr:row>
      <xdr:rowOff>33618</xdr:rowOff>
    </xdr:from>
    <xdr:to>
      <xdr:col>5</xdr:col>
      <xdr:colOff>1921818</xdr:colOff>
      <xdr:row>49</xdr:row>
      <xdr:rowOff>134470</xdr:rowOff>
    </xdr:to>
    <xdr:graphicFrame macro="">
      <xdr:nvGraphicFramePr>
        <xdr:cNvPr id="47" name="Chart 46">
          <a:extLst>
            <a:ext uri="{FF2B5EF4-FFF2-40B4-BE49-F238E27FC236}">
              <a16:creationId xmlns:a16="http://schemas.microsoft.com/office/drawing/2014/main" id="{F2789B73-C980-4E77-9BF6-B504F7E13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252692</xdr:colOff>
      <xdr:row>34</xdr:row>
      <xdr:rowOff>119344</xdr:rowOff>
    </xdr:from>
    <xdr:to>
      <xdr:col>3</xdr:col>
      <xdr:colOff>958665</xdr:colOff>
      <xdr:row>39</xdr:row>
      <xdr:rowOff>64434</xdr:rowOff>
    </xdr:to>
    <xdr:graphicFrame macro="">
      <xdr:nvGraphicFramePr>
        <xdr:cNvPr id="48" name="Chart 47">
          <a:extLst>
            <a:ext uri="{FF2B5EF4-FFF2-40B4-BE49-F238E27FC236}">
              <a16:creationId xmlns:a16="http://schemas.microsoft.com/office/drawing/2014/main" id="{FD32B9B7-2D03-4F67-AF52-430EED7F5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2554943</xdr:colOff>
      <xdr:row>34</xdr:row>
      <xdr:rowOff>96932</xdr:rowOff>
    </xdr:from>
    <xdr:to>
      <xdr:col>5</xdr:col>
      <xdr:colOff>662832</xdr:colOff>
      <xdr:row>39</xdr:row>
      <xdr:rowOff>42022</xdr:rowOff>
    </xdr:to>
    <xdr:graphicFrame macro="">
      <xdr:nvGraphicFramePr>
        <xdr:cNvPr id="49" name="Chart 48">
          <a:extLst>
            <a:ext uri="{FF2B5EF4-FFF2-40B4-BE49-F238E27FC236}">
              <a16:creationId xmlns:a16="http://schemas.microsoft.com/office/drawing/2014/main" id="{EF91178F-EAFB-44AF-8805-96D1B1ACE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2008094</xdr:colOff>
      <xdr:row>40</xdr:row>
      <xdr:rowOff>115981</xdr:rowOff>
    </xdr:from>
    <xdr:to>
      <xdr:col>3</xdr:col>
      <xdr:colOff>47067</xdr:colOff>
      <xdr:row>43</xdr:row>
      <xdr:rowOff>384921</xdr:rowOff>
    </xdr:to>
    <xdr:graphicFrame macro="">
      <xdr:nvGraphicFramePr>
        <xdr:cNvPr id="50" name="Chart 49">
          <a:extLst>
            <a:ext uri="{FF2B5EF4-FFF2-40B4-BE49-F238E27FC236}">
              <a16:creationId xmlns:a16="http://schemas.microsoft.com/office/drawing/2014/main" id="{12D873C5-1521-41F5-995B-F7C04C9D6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1994647</xdr:colOff>
      <xdr:row>40</xdr:row>
      <xdr:rowOff>155763</xdr:rowOff>
    </xdr:from>
    <xdr:to>
      <xdr:col>4</xdr:col>
      <xdr:colOff>2492194</xdr:colOff>
      <xdr:row>43</xdr:row>
      <xdr:rowOff>424703</xdr:rowOff>
    </xdr:to>
    <xdr:graphicFrame macro="">
      <xdr:nvGraphicFramePr>
        <xdr:cNvPr id="51" name="Chart 50">
          <a:extLst>
            <a:ext uri="{FF2B5EF4-FFF2-40B4-BE49-F238E27FC236}">
              <a16:creationId xmlns:a16="http://schemas.microsoft.com/office/drawing/2014/main" id="{C9247AA9-DD63-4871-816F-268B20710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3182472</xdr:colOff>
      <xdr:row>91</xdr:row>
      <xdr:rowOff>145676</xdr:rowOff>
    </xdr:from>
    <xdr:to>
      <xdr:col>5</xdr:col>
      <xdr:colOff>1680884</xdr:colOff>
      <xdr:row>120</xdr:row>
      <xdr:rowOff>22412</xdr:rowOff>
    </xdr:to>
    <xdr:graphicFrame macro="">
      <xdr:nvGraphicFramePr>
        <xdr:cNvPr id="37" name="Chart 36">
          <a:extLst>
            <a:ext uri="{FF2B5EF4-FFF2-40B4-BE49-F238E27FC236}">
              <a16:creationId xmlns:a16="http://schemas.microsoft.com/office/drawing/2014/main" id="{4CEA2666-1C78-4DE4-AE71-F58CDA679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2633380</xdr:colOff>
      <xdr:row>138</xdr:row>
      <xdr:rowOff>44823</xdr:rowOff>
    </xdr:from>
    <xdr:to>
      <xdr:col>4</xdr:col>
      <xdr:colOff>761999</xdr:colOff>
      <xdr:row>171</xdr:row>
      <xdr:rowOff>78440</xdr:rowOff>
    </xdr:to>
    <xdr:graphicFrame macro="">
      <xdr:nvGraphicFramePr>
        <xdr:cNvPr id="57" name="Chart 56">
          <a:extLst>
            <a:ext uri="{FF2B5EF4-FFF2-40B4-BE49-F238E27FC236}">
              <a16:creationId xmlns:a16="http://schemas.microsoft.com/office/drawing/2014/main" id="{0A61FC9F-7053-4B78-8DA7-066E37A29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2274794</xdr:colOff>
      <xdr:row>58</xdr:row>
      <xdr:rowOff>78440</xdr:rowOff>
    </xdr:from>
    <xdr:to>
      <xdr:col>4</xdr:col>
      <xdr:colOff>201706</xdr:colOff>
      <xdr:row>59</xdr:row>
      <xdr:rowOff>134469</xdr:rowOff>
    </xdr:to>
    <xdr:sp macro="" textlink="">
      <xdr:nvSpPr>
        <xdr:cNvPr id="3" name="Isosceles Triangle 2">
          <a:extLst>
            <a:ext uri="{FF2B5EF4-FFF2-40B4-BE49-F238E27FC236}">
              <a16:creationId xmlns:a16="http://schemas.microsoft.com/office/drawing/2014/main" id="{4F8CF7FB-D50D-4BBB-8BC1-1E2BB23FE760}"/>
            </a:ext>
          </a:extLst>
        </xdr:cNvPr>
        <xdr:cNvSpPr/>
      </xdr:nvSpPr>
      <xdr:spPr>
        <a:xfrm rot="10800000">
          <a:off x="2879912" y="7317440"/>
          <a:ext cx="3429000" cy="212911"/>
        </a:xfrm>
        <a:prstGeom prst="triangl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2342028</xdr:colOff>
      <xdr:row>58</xdr:row>
      <xdr:rowOff>78440</xdr:rowOff>
    </xdr:from>
    <xdr:to>
      <xdr:col>6</xdr:col>
      <xdr:colOff>582705</xdr:colOff>
      <xdr:row>59</xdr:row>
      <xdr:rowOff>134469</xdr:rowOff>
    </xdr:to>
    <xdr:sp macro="" textlink="">
      <xdr:nvSpPr>
        <xdr:cNvPr id="58" name="Isosceles Triangle 57">
          <a:extLst>
            <a:ext uri="{FF2B5EF4-FFF2-40B4-BE49-F238E27FC236}">
              <a16:creationId xmlns:a16="http://schemas.microsoft.com/office/drawing/2014/main" id="{9EB03B73-10C6-4359-8AC9-472A121AE54C}"/>
            </a:ext>
          </a:extLst>
        </xdr:cNvPr>
        <xdr:cNvSpPr/>
      </xdr:nvSpPr>
      <xdr:spPr>
        <a:xfrm rot="10800000">
          <a:off x="11743763" y="11620499"/>
          <a:ext cx="4123766" cy="212911"/>
        </a:xfrm>
        <a:prstGeom prst="triangl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134469</xdr:colOff>
      <xdr:row>115</xdr:row>
      <xdr:rowOff>67236</xdr:rowOff>
    </xdr:from>
    <xdr:to>
      <xdr:col>1</xdr:col>
      <xdr:colOff>2274794</xdr:colOff>
      <xdr:row>119</xdr:row>
      <xdr:rowOff>145676</xdr:rowOff>
    </xdr:to>
    <xdr:sp macro="" textlink="$C$126">
      <xdr:nvSpPr>
        <xdr:cNvPr id="53" name="Line Callout 2 (Accent Bar) 4">
          <a:extLst>
            <a:ext uri="{FF2B5EF4-FFF2-40B4-BE49-F238E27FC236}">
              <a16:creationId xmlns:a16="http://schemas.microsoft.com/office/drawing/2014/main" id="{CEC3196F-CA27-4AE9-BC98-50F0A60083BF}"/>
            </a:ext>
          </a:extLst>
        </xdr:cNvPr>
        <xdr:cNvSpPr/>
      </xdr:nvSpPr>
      <xdr:spPr bwMode="gray">
        <a:xfrm flipH="1">
          <a:off x="470645" y="18657795"/>
          <a:ext cx="2140325" cy="705969"/>
        </a:xfrm>
        <a:prstGeom prst="accentCallout2">
          <a:avLst>
            <a:gd name="adj1" fmla="val 20337"/>
            <a:gd name="adj2" fmla="val -3097"/>
            <a:gd name="adj3" fmla="val 18750"/>
            <a:gd name="adj4" fmla="val -13228"/>
            <a:gd name="adj5" fmla="val -73060"/>
            <a:gd name="adj6" fmla="val -58953"/>
          </a:avLst>
        </a:prstGeom>
        <a:solidFill>
          <a:schemeClr val="bg2"/>
        </a:solidFill>
        <a:ln w="28575">
          <a:solidFill>
            <a:schemeClr val="accent1"/>
          </a:solidFill>
          <a:headEnd type="oval" w="med" len="med"/>
          <a:tailEnd type="oval" w="med" len="med"/>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72000" rIns="108000" bIns="72000" rtlCol="0" anchor="t" anchorCtr="0"/>
        <a:lstStyle>
          <a:defPPr>
            <a:defRPr lang="en-GB"/>
          </a:defPPr>
          <a:lvl1pPr marL="0" indent="0" algn="l" defTabSz="914342" rtl="0" eaLnBrk="1" latinLnBrk="0" hangingPunct="1">
            <a:spcBef>
              <a:spcPts val="200"/>
            </a:spcBef>
            <a:spcAft>
              <a:spcPts val="200"/>
            </a:spcAft>
            <a:buFont typeface="Arial" panose="05020102010507070707" pitchFamily="18" charset="2"/>
            <a:buNone/>
            <a:defRPr sz="1400" kern="1200">
              <a:solidFill>
                <a:schemeClr val="lt1"/>
              </a:solidFill>
              <a:latin typeface="+mn-lt"/>
              <a:ea typeface="+mn-ea"/>
              <a:cs typeface="+mn-cs"/>
            </a:defRPr>
          </a:lvl1pPr>
          <a:lvl2pPr marL="180975" indent="-180975" algn="l" defTabSz="914342" rtl="0" eaLnBrk="1" latinLnBrk="0" hangingPunct="1">
            <a:spcBef>
              <a:spcPts val="200"/>
            </a:spcBef>
            <a:spcAft>
              <a:spcPts val="200"/>
            </a:spcAft>
            <a:buClr>
              <a:schemeClr val="accent1"/>
            </a:buClr>
            <a:buFont typeface="Wingdings" panose="05000000000000000000" pitchFamily="2" charset="2"/>
            <a:buChar char="§"/>
            <a:defRPr lang="en-GB" sz="1400" kern="1200" noProof="0" dirty="0" smtClean="0">
              <a:solidFill>
                <a:schemeClr val="lt1"/>
              </a:solidFill>
              <a:latin typeface="+mn-lt"/>
              <a:ea typeface="+mn-ea"/>
              <a:cs typeface="+mn-cs"/>
            </a:defRPr>
          </a:lvl2pPr>
          <a:lvl3pPr marL="361950" indent="-180975" algn="l" defTabSz="914342" rtl="0" eaLnBrk="1" latinLnBrk="0" hangingPunct="1">
            <a:spcBef>
              <a:spcPts val="200"/>
            </a:spcBef>
            <a:spcAft>
              <a:spcPts val="200"/>
            </a:spcAft>
            <a:buClr>
              <a:schemeClr val="accent1"/>
            </a:buClr>
            <a:buFont typeface="Wingdings" panose="05000000000000000000" pitchFamily="2" charset="2"/>
            <a:buChar char=""/>
            <a:defRPr lang="en-GB" sz="1400" kern="1200" noProof="0" dirty="0" smtClean="0">
              <a:solidFill>
                <a:schemeClr val="lt1"/>
              </a:solidFill>
              <a:latin typeface="+mn-lt"/>
              <a:ea typeface="+mn-ea"/>
              <a:cs typeface="+mn-cs"/>
            </a:defRPr>
          </a:lvl3pPr>
          <a:lvl4pPr marL="542925" indent="-180975" algn="l" defTabSz="914342" rtl="0" eaLnBrk="1" latinLnBrk="0" hangingPunct="1">
            <a:spcBef>
              <a:spcPts val="200"/>
            </a:spcBef>
            <a:spcAft>
              <a:spcPts val="200"/>
            </a:spcAft>
            <a:buClr>
              <a:schemeClr val="accent1"/>
            </a:buClr>
            <a:buFont typeface="Arial" pitchFamily="34" charset="0"/>
            <a:buChar char="–"/>
            <a:defRPr lang="en-GB" sz="1400" kern="1200" baseline="0" noProof="0" dirty="0" smtClean="0">
              <a:solidFill>
                <a:schemeClr val="lt1"/>
              </a:solidFill>
              <a:latin typeface="+mn-lt"/>
              <a:ea typeface="+mn-ea"/>
              <a:cs typeface="+mn-cs"/>
            </a:defRPr>
          </a:lvl4pPr>
          <a:lvl5pPr marL="723900" indent="-180975" algn="l" defTabSz="914342" rtl="0" eaLnBrk="1" latinLnBrk="0" hangingPunct="1">
            <a:spcBef>
              <a:spcPts val="200"/>
            </a:spcBef>
            <a:spcAft>
              <a:spcPts val="200"/>
            </a:spcAft>
            <a:buClr>
              <a:schemeClr val="accent1"/>
            </a:buClr>
            <a:buFont typeface="Arial" pitchFamily="34" charset="0"/>
            <a:buChar char="–"/>
            <a:defRPr lang="en-GB" sz="1400" kern="1200" noProof="0" dirty="0" smtClean="0">
              <a:solidFill>
                <a:schemeClr val="lt1"/>
              </a:solidFill>
              <a:latin typeface="+mn-lt"/>
              <a:ea typeface="+mn-ea"/>
              <a:cs typeface="+mn-cs"/>
            </a:defRPr>
          </a:lvl5pPr>
          <a:lvl6pPr marL="904875" indent="-180975" algn="l" defTabSz="914342" rtl="0" eaLnBrk="1" latinLnBrk="0" hangingPunct="1">
            <a:spcBef>
              <a:spcPts val="200"/>
            </a:spcBef>
            <a:spcAft>
              <a:spcPts val="200"/>
            </a:spcAft>
            <a:buClr>
              <a:schemeClr val="accent1"/>
            </a:buClr>
            <a:buFont typeface="Arial" pitchFamily="34" charset="0"/>
            <a:buChar char="–"/>
            <a:defRPr lang="en-GB" sz="1400" kern="1200" noProof="0" dirty="0" smtClean="0">
              <a:solidFill>
                <a:schemeClr val="lt1"/>
              </a:solidFill>
              <a:latin typeface="+mn-lt"/>
              <a:ea typeface="+mn-ea"/>
              <a:cs typeface="+mn-cs"/>
            </a:defRPr>
          </a:lvl6pPr>
          <a:lvl7pPr marL="1085850" indent="-180975" algn="l" defTabSz="914342" rtl="0" eaLnBrk="1" latinLnBrk="0" hangingPunct="1">
            <a:spcBef>
              <a:spcPts val="200"/>
            </a:spcBef>
            <a:spcAft>
              <a:spcPts val="200"/>
            </a:spcAft>
            <a:buClr>
              <a:schemeClr val="accent1"/>
            </a:buClr>
            <a:buFont typeface="Arial" pitchFamily="34" charset="0"/>
            <a:buChar char="–"/>
            <a:defRPr lang="en-GB" sz="1400" kern="1200" noProof="0" dirty="0" smtClean="0">
              <a:solidFill>
                <a:schemeClr val="lt1"/>
              </a:solidFill>
              <a:latin typeface="+mn-lt"/>
              <a:ea typeface="+mn-ea"/>
              <a:cs typeface="+mn-cs"/>
            </a:defRPr>
          </a:lvl7pPr>
          <a:lvl8pPr marL="1266825" indent="-180975" algn="l" defTabSz="914342" rtl="0" eaLnBrk="1" latinLnBrk="0" hangingPunct="1">
            <a:spcBef>
              <a:spcPts val="200"/>
            </a:spcBef>
            <a:spcAft>
              <a:spcPts val="200"/>
            </a:spcAft>
            <a:buClr>
              <a:schemeClr val="accent1"/>
            </a:buClr>
            <a:buFont typeface="Arial" pitchFamily="34" charset="0"/>
            <a:buChar char="–"/>
            <a:defRPr lang="en-GB" sz="1400" kern="1200" baseline="0" noProof="0" dirty="0">
              <a:solidFill>
                <a:schemeClr val="lt1"/>
              </a:solidFill>
              <a:latin typeface="+mn-lt"/>
              <a:ea typeface="+mn-ea"/>
              <a:cs typeface="+mn-cs"/>
            </a:defRPr>
          </a:lvl8pPr>
          <a:lvl9pPr marL="1447800" indent="-180975" algn="l" defTabSz="914342" rtl="0" eaLnBrk="1" latinLnBrk="0" hangingPunct="1">
            <a:spcBef>
              <a:spcPts val="200"/>
            </a:spcBef>
            <a:spcAft>
              <a:spcPts val="200"/>
            </a:spcAft>
            <a:buClr>
              <a:schemeClr val="accent1"/>
            </a:buClr>
            <a:buFont typeface="Arial" pitchFamily="34" charset="0"/>
            <a:buChar char="–"/>
            <a:defRPr lang="en-GB" sz="1400" kern="1200" baseline="0" noProof="0" dirty="0">
              <a:solidFill>
                <a:schemeClr val="lt1"/>
              </a:solidFill>
              <a:latin typeface="+mn-lt"/>
              <a:ea typeface="+mn-ea"/>
              <a:cs typeface="+mn-cs"/>
            </a:defRPr>
          </a:lvl9pPr>
        </a:lstStyle>
        <a:p>
          <a:fld id="{81F6D6CC-7326-4728-9288-BB820CD28F7B}" type="TxLink">
            <a:rPr lang="en-US" sz="1200" b="0" i="0" u="none" strike="noStrike">
              <a:solidFill>
                <a:srgbClr val="000000"/>
              </a:solidFill>
              <a:latin typeface="Arial"/>
              <a:cs typeface="Arial"/>
            </a:rPr>
            <a:pPr/>
            <a:t>1kWh Electricity produces 0.42x the emissions as 1kWh Petrol.</a:t>
          </a:fld>
          <a:endParaRPr lang="en-GB" b="0">
            <a:solidFill>
              <a:schemeClr val="tx1"/>
            </a:solidFill>
            <a:latin typeface="Arial" panose="020B0604020202020204" pitchFamily="34" charset="0"/>
            <a:cs typeface="Arial" panose="020B0604020202020204" pitchFamily="34" charset="0"/>
          </a:endParaRPr>
        </a:p>
      </xdr:txBody>
    </xdr:sp>
    <xdr:clientData/>
  </xdr:twoCellAnchor>
  <xdr:twoCellAnchor>
    <xdr:from>
      <xdr:col>3</xdr:col>
      <xdr:colOff>1445562</xdr:colOff>
      <xdr:row>115</xdr:row>
      <xdr:rowOff>89649</xdr:rowOff>
    </xdr:from>
    <xdr:to>
      <xdr:col>4</xdr:col>
      <xdr:colOff>293033</xdr:colOff>
      <xdr:row>120</xdr:row>
      <xdr:rowOff>10837</xdr:rowOff>
    </xdr:to>
    <xdr:sp macro="" textlink="$E$126">
      <xdr:nvSpPr>
        <xdr:cNvPr id="56" name="Line Callout 2 (Accent Bar) 4">
          <a:extLst>
            <a:ext uri="{FF2B5EF4-FFF2-40B4-BE49-F238E27FC236}">
              <a16:creationId xmlns:a16="http://schemas.microsoft.com/office/drawing/2014/main" id="{C72BB5BF-504B-4B37-9C7D-FCABFEF25419}"/>
            </a:ext>
          </a:extLst>
        </xdr:cNvPr>
        <xdr:cNvSpPr/>
      </xdr:nvSpPr>
      <xdr:spPr bwMode="gray">
        <a:xfrm flipH="1">
          <a:off x="7283827" y="18680208"/>
          <a:ext cx="2142000" cy="705600"/>
        </a:xfrm>
        <a:prstGeom prst="accentCallout2">
          <a:avLst>
            <a:gd name="adj1" fmla="val 17162"/>
            <a:gd name="adj2" fmla="val -4148"/>
            <a:gd name="adj3" fmla="val 17162"/>
            <a:gd name="adj4" fmla="val -16376"/>
            <a:gd name="adj5" fmla="val -79413"/>
            <a:gd name="adj6" fmla="val -56337"/>
          </a:avLst>
        </a:prstGeom>
        <a:solidFill>
          <a:schemeClr val="bg2"/>
        </a:solidFill>
        <a:ln w="28575">
          <a:solidFill>
            <a:schemeClr val="accent1"/>
          </a:solidFill>
          <a:headEnd type="oval" w="med" len="med"/>
          <a:tailEnd type="oval" w="med" len="med"/>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72000" rIns="108000" bIns="72000" rtlCol="0" anchor="t" anchorCtr="0"/>
        <a:lstStyle>
          <a:defPPr>
            <a:defRPr lang="en-GB"/>
          </a:defPPr>
          <a:lvl1pPr marL="0" indent="0" algn="l" defTabSz="914342" rtl="0" eaLnBrk="1" latinLnBrk="0" hangingPunct="1">
            <a:spcBef>
              <a:spcPts val="200"/>
            </a:spcBef>
            <a:spcAft>
              <a:spcPts val="200"/>
            </a:spcAft>
            <a:buFont typeface="Arial" panose="05020102010507070707" pitchFamily="18" charset="2"/>
            <a:buNone/>
            <a:defRPr sz="1400" kern="1200">
              <a:solidFill>
                <a:schemeClr val="lt1"/>
              </a:solidFill>
              <a:latin typeface="+mn-lt"/>
              <a:ea typeface="+mn-ea"/>
              <a:cs typeface="+mn-cs"/>
            </a:defRPr>
          </a:lvl1pPr>
          <a:lvl2pPr marL="180975" indent="-180975" algn="l" defTabSz="914342" rtl="0" eaLnBrk="1" latinLnBrk="0" hangingPunct="1">
            <a:spcBef>
              <a:spcPts val="200"/>
            </a:spcBef>
            <a:spcAft>
              <a:spcPts val="200"/>
            </a:spcAft>
            <a:buClr>
              <a:schemeClr val="accent1"/>
            </a:buClr>
            <a:buFont typeface="Wingdings" panose="05000000000000000000" pitchFamily="2" charset="2"/>
            <a:buChar char="§"/>
            <a:defRPr lang="en-GB" sz="1400" kern="1200" noProof="0" dirty="0" smtClean="0">
              <a:solidFill>
                <a:schemeClr val="lt1"/>
              </a:solidFill>
              <a:latin typeface="+mn-lt"/>
              <a:ea typeface="+mn-ea"/>
              <a:cs typeface="+mn-cs"/>
            </a:defRPr>
          </a:lvl2pPr>
          <a:lvl3pPr marL="361950" indent="-180975" algn="l" defTabSz="914342" rtl="0" eaLnBrk="1" latinLnBrk="0" hangingPunct="1">
            <a:spcBef>
              <a:spcPts val="200"/>
            </a:spcBef>
            <a:spcAft>
              <a:spcPts val="200"/>
            </a:spcAft>
            <a:buClr>
              <a:schemeClr val="accent1"/>
            </a:buClr>
            <a:buFont typeface="Wingdings" panose="05000000000000000000" pitchFamily="2" charset="2"/>
            <a:buChar char=""/>
            <a:defRPr lang="en-GB" sz="1400" kern="1200" noProof="0" dirty="0" smtClean="0">
              <a:solidFill>
                <a:schemeClr val="lt1"/>
              </a:solidFill>
              <a:latin typeface="+mn-lt"/>
              <a:ea typeface="+mn-ea"/>
              <a:cs typeface="+mn-cs"/>
            </a:defRPr>
          </a:lvl3pPr>
          <a:lvl4pPr marL="542925" indent="-180975" algn="l" defTabSz="914342" rtl="0" eaLnBrk="1" latinLnBrk="0" hangingPunct="1">
            <a:spcBef>
              <a:spcPts val="200"/>
            </a:spcBef>
            <a:spcAft>
              <a:spcPts val="200"/>
            </a:spcAft>
            <a:buClr>
              <a:schemeClr val="accent1"/>
            </a:buClr>
            <a:buFont typeface="Arial" pitchFamily="34" charset="0"/>
            <a:buChar char="–"/>
            <a:defRPr lang="en-GB" sz="1400" kern="1200" baseline="0" noProof="0" dirty="0" smtClean="0">
              <a:solidFill>
                <a:schemeClr val="lt1"/>
              </a:solidFill>
              <a:latin typeface="+mn-lt"/>
              <a:ea typeface="+mn-ea"/>
              <a:cs typeface="+mn-cs"/>
            </a:defRPr>
          </a:lvl4pPr>
          <a:lvl5pPr marL="723900" indent="-180975" algn="l" defTabSz="914342" rtl="0" eaLnBrk="1" latinLnBrk="0" hangingPunct="1">
            <a:spcBef>
              <a:spcPts val="200"/>
            </a:spcBef>
            <a:spcAft>
              <a:spcPts val="200"/>
            </a:spcAft>
            <a:buClr>
              <a:schemeClr val="accent1"/>
            </a:buClr>
            <a:buFont typeface="Arial" pitchFamily="34" charset="0"/>
            <a:buChar char="–"/>
            <a:defRPr lang="en-GB" sz="1400" kern="1200" noProof="0" dirty="0" smtClean="0">
              <a:solidFill>
                <a:schemeClr val="lt1"/>
              </a:solidFill>
              <a:latin typeface="+mn-lt"/>
              <a:ea typeface="+mn-ea"/>
              <a:cs typeface="+mn-cs"/>
            </a:defRPr>
          </a:lvl5pPr>
          <a:lvl6pPr marL="904875" indent="-180975" algn="l" defTabSz="914342" rtl="0" eaLnBrk="1" latinLnBrk="0" hangingPunct="1">
            <a:spcBef>
              <a:spcPts val="200"/>
            </a:spcBef>
            <a:spcAft>
              <a:spcPts val="200"/>
            </a:spcAft>
            <a:buClr>
              <a:schemeClr val="accent1"/>
            </a:buClr>
            <a:buFont typeface="Arial" pitchFamily="34" charset="0"/>
            <a:buChar char="–"/>
            <a:defRPr lang="en-GB" sz="1400" kern="1200" noProof="0" dirty="0" smtClean="0">
              <a:solidFill>
                <a:schemeClr val="lt1"/>
              </a:solidFill>
              <a:latin typeface="+mn-lt"/>
              <a:ea typeface="+mn-ea"/>
              <a:cs typeface="+mn-cs"/>
            </a:defRPr>
          </a:lvl6pPr>
          <a:lvl7pPr marL="1085850" indent="-180975" algn="l" defTabSz="914342" rtl="0" eaLnBrk="1" latinLnBrk="0" hangingPunct="1">
            <a:spcBef>
              <a:spcPts val="200"/>
            </a:spcBef>
            <a:spcAft>
              <a:spcPts val="200"/>
            </a:spcAft>
            <a:buClr>
              <a:schemeClr val="accent1"/>
            </a:buClr>
            <a:buFont typeface="Arial" pitchFamily="34" charset="0"/>
            <a:buChar char="–"/>
            <a:defRPr lang="en-GB" sz="1400" kern="1200" noProof="0" dirty="0" smtClean="0">
              <a:solidFill>
                <a:schemeClr val="lt1"/>
              </a:solidFill>
              <a:latin typeface="+mn-lt"/>
              <a:ea typeface="+mn-ea"/>
              <a:cs typeface="+mn-cs"/>
            </a:defRPr>
          </a:lvl7pPr>
          <a:lvl8pPr marL="1266825" indent="-180975" algn="l" defTabSz="914342" rtl="0" eaLnBrk="1" latinLnBrk="0" hangingPunct="1">
            <a:spcBef>
              <a:spcPts val="200"/>
            </a:spcBef>
            <a:spcAft>
              <a:spcPts val="200"/>
            </a:spcAft>
            <a:buClr>
              <a:schemeClr val="accent1"/>
            </a:buClr>
            <a:buFont typeface="Arial" pitchFamily="34" charset="0"/>
            <a:buChar char="–"/>
            <a:defRPr lang="en-GB" sz="1400" kern="1200" baseline="0" noProof="0" dirty="0">
              <a:solidFill>
                <a:schemeClr val="lt1"/>
              </a:solidFill>
              <a:latin typeface="+mn-lt"/>
              <a:ea typeface="+mn-ea"/>
              <a:cs typeface="+mn-cs"/>
            </a:defRPr>
          </a:lvl8pPr>
          <a:lvl9pPr marL="1447800" indent="-180975" algn="l" defTabSz="914342" rtl="0" eaLnBrk="1" latinLnBrk="0" hangingPunct="1">
            <a:spcBef>
              <a:spcPts val="200"/>
            </a:spcBef>
            <a:spcAft>
              <a:spcPts val="200"/>
            </a:spcAft>
            <a:buClr>
              <a:schemeClr val="accent1"/>
            </a:buClr>
            <a:buFont typeface="Arial" pitchFamily="34" charset="0"/>
            <a:buChar char="–"/>
            <a:defRPr lang="en-GB" sz="1400" kern="1200" baseline="0" noProof="0" dirty="0">
              <a:solidFill>
                <a:schemeClr val="lt1"/>
              </a:solidFill>
              <a:latin typeface="+mn-lt"/>
              <a:ea typeface="+mn-ea"/>
              <a:cs typeface="+mn-cs"/>
            </a:defRPr>
          </a:lvl9pPr>
        </a:lstStyle>
        <a:p>
          <a:fld id="{5E6BBB79-D933-47A7-AFB7-40171633492D}" type="TxLink">
            <a:rPr lang="en-US" sz="1200" b="0" i="0" u="none" strike="noStrike">
              <a:solidFill>
                <a:srgbClr val="000000"/>
              </a:solidFill>
              <a:latin typeface="Arial"/>
              <a:cs typeface="Arial"/>
            </a:rPr>
            <a:pPr/>
            <a:t>1kWh Electricity requires 0.26x the credits as 1kWh Petrol.</a:t>
          </a:fld>
          <a:endParaRPr lang="en-GB" b="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1344704</xdr:colOff>
      <xdr:row>149</xdr:row>
      <xdr:rowOff>1</xdr:rowOff>
    </xdr:from>
    <xdr:to>
      <xdr:col>5</xdr:col>
      <xdr:colOff>1030941</xdr:colOff>
      <xdr:row>152</xdr:row>
      <xdr:rowOff>145676</xdr:rowOff>
    </xdr:to>
    <xdr:sp macro="" textlink="">
      <xdr:nvSpPr>
        <xdr:cNvPr id="59" name="Line Callout 2 (Accent Bar) 4">
          <a:extLst>
            <a:ext uri="{FF2B5EF4-FFF2-40B4-BE49-F238E27FC236}">
              <a16:creationId xmlns:a16="http://schemas.microsoft.com/office/drawing/2014/main" id="{3098ECED-5343-482B-8766-CA1A31FDD677}"/>
            </a:ext>
          </a:extLst>
        </xdr:cNvPr>
        <xdr:cNvSpPr/>
      </xdr:nvSpPr>
      <xdr:spPr bwMode="gray">
        <a:xfrm>
          <a:off x="10477498" y="23666825"/>
          <a:ext cx="2274796" cy="616322"/>
        </a:xfrm>
        <a:prstGeom prst="accentCallout2">
          <a:avLst>
            <a:gd name="adj1" fmla="val 18750"/>
            <a:gd name="adj2" fmla="val -8333"/>
            <a:gd name="adj3" fmla="val 18750"/>
            <a:gd name="adj4" fmla="val -25270"/>
            <a:gd name="adj5" fmla="val -73060"/>
            <a:gd name="adj6" fmla="val -58953"/>
          </a:avLst>
        </a:prstGeom>
        <a:solidFill>
          <a:schemeClr val="bg2"/>
        </a:solidFill>
        <a:ln w="28575">
          <a:solidFill>
            <a:schemeClr val="accent1"/>
          </a:solidFill>
          <a:headEnd type="oval" w="med" len="med"/>
          <a:tailEnd type="oval" w="med" len="med"/>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72000" rIns="108000" bIns="72000" rtlCol="0" anchor="t" anchorCtr="0"/>
        <a:lstStyle/>
        <a:p>
          <a:r>
            <a:rPr lang="en-US" sz="1200" b="0" i="0" u="none" strike="noStrike">
              <a:solidFill>
                <a:srgbClr val="000000"/>
              </a:solidFill>
              <a:latin typeface="Arial"/>
              <a:cs typeface="Arial"/>
            </a:rPr>
            <a:t>Note:</a:t>
          </a:r>
          <a:r>
            <a:rPr lang="en-US" sz="1200" b="0" i="0" u="none" strike="noStrike" baseline="0">
              <a:solidFill>
                <a:srgbClr val="000000"/>
              </a:solidFill>
              <a:latin typeface="Arial"/>
              <a:cs typeface="Arial"/>
            </a:rPr>
            <a:t> </a:t>
          </a:r>
          <a:r>
            <a:rPr lang="en-US" sz="1200" b="0" i="0" u="none" strike="noStrike">
              <a:solidFill>
                <a:srgbClr val="000000"/>
              </a:solidFill>
              <a:latin typeface="Arial"/>
              <a:cs typeface="Arial"/>
            </a:rPr>
            <a:t>The Y-axis of this graph is truncated at -2 and 2.</a:t>
          </a:r>
        </a:p>
      </xdr:txBody>
    </xdr:sp>
    <xdr:clientData/>
  </xdr:twoCellAnchor>
  <xdr:twoCellAnchor>
    <xdr:from>
      <xdr:col>2</xdr:col>
      <xdr:colOff>280761</xdr:colOff>
      <xdr:row>35</xdr:row>
      <xdr:rowOff>143749</xdr:rowOff>
    </xdr:from>
    <xdr:to>
      <xdr:col>2</xdr:col>
      <xdr:colOff>741771</xdr:colOff>
      <xdr:row>38</xdr:row>
      <xdr:rowOff>12416</xdr:rowOff>
    </xdr:to>
    <xdr:sp macro="" textlink="">
      <xdr:nvSpPr>
        <xdr:cNvPr id="52" name="Arrow: Chevron 51">
          <a:extLst>
            <a:ext uri="{FF2B5EF4-FFF2-40B4-BE49-F238E27FC236}">
              <a16:creationId xmlns:a16="http://schemas.microsoft.com/office/drawing/2014/main" id="{0D9C9F8F-31A0-4C0A-AB31-90DE8250F66C}"/>
            </a:ext>
          </a:extLst>
        </xdr:cNvPr>
        <xdr:cNvSpPr/>
      </xdr:nvSpPr>
      <xdr:spPr>
        <a:xfrm>
          <a:off x="3720967" y="5937190"/>
          <a:ext cx="461010" cy="440167"/>
        </a:xfrm>
        <a:prstGeom prst="chevron">
          <a:avLst/>
        </a:prstGeom>
        <a:solidFill>
          <a:schemeClr val="bg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280761</xdr:colOff>
      <xdr:row>42</xdr:row>
      <xdr:rowOff>150472</xdr:rowOff>
    </xdr:from>
    <xdr:to>
      <xdr:col>2</xdr:col>
      <xdr:colOff>741771</xdr:colOff>
      <xdr:row>43</xdr:row>
      <xdr:rowOff>433756</xdr:rowOff>
    </xdr:to>
    <xdr:sp macro="" textlink="">
      <xdr:nvSpPr>
        <xdr:cNvPr id="60" name="Arrow: Chevron 59">
          <a:extLst>
            <a:ext uri="{FF2B5EF4-FFF2-40B4-BE49-F238E27FC236}">
              <a16:creationId xmlns:a16="http://schemas.microsoft.com/office/drawing/2014/main" id="{5D12A50B-43E5-4558-BF6D-AE783E18643D}"/>
            </a:ext>
          </a:extLst>
        </xdr:cNvPr>
        <xdr:cNvSpPr/>
      </xdr:nvSpPr>
      <xdr:spPr>
        <a:xfrm>
          <a:off x="3720967" y="7176560"/>
          <a:ext cx="461010" cy="440167"/>
        </a:xfrm>
        <a:prstGeom prst="chevron">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280761</xdr:colOff>
      <xdr:row>47</xdr:row>
      <xdr:rowOff>67548</xdr:rowOff>
    </xdr:from>
    <xdr:to>
      <xdr:col>2</xdr:col>
      <xdr:colOff>741771</xdr:colOff>
      <xdr:row>49</xdr:row>
      <xdr:rowOff>149127</xdr:rowOff>
    </xdr:to>
    <xdr:sp macro="" textlink="">
      <xdr:nvSpPr>
        <xdr:cNvPr id="61" name="Arrow: Chevron 60">
          <a:extLst>
            <a:ext uri="{FF2B5EF4-FFF2-40B4-BE49-F238E27FC236}">
              <a16:creationId xmlns:a16="http://schemas.microsoft.com/office/drawing/2014/main" id="{E7BEBCCE-230C-49B9-8009-C861A5A3B7E2}"/>
            </a:ext>
          </a:extLst>
        </xdr:cNvPr>
        <xdr:cNvSpPr/>
      </xdr:nvSpPr>
      <xdr:spPr>
        <a:xfrm>
          <a:off x="3720967" y="8158195"/>
          <a:ext cx="461010" cy="440167"/>
        </a:xfrm>
        <a:prstGeom prst="chevron">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280761</xdr:colOff>
      <xdr:row>53</xdr:row>
      <xdr:rowOff>186331</xdr:rowOff>
    </xdr:from>
    <xdr:to>
      <xdr:col>2</xdr:col>
      <xdr:colOff>741771</xdr:colOff>
      <xdr:row>56</xdr:row>
      <xdr:rowOff>111028</xdr:rowOff>
    </xdr:to>
    <xdr:sp macro="" textlink="">
      <xdr:nvSpPr>
        <xdr:cNvPr id="62" name="Arrow: Chevron 61">
          <a:extLst>
            <a:ext uri="{FF2B5EF4-FFF2-40B4-BE49-F238E27FC236}">
              <a16:creationId xmlns:a16="http://schemas.microsoft.com/office/drawing/2014/main" id="{8DB12982-707D-49D6-9A5A-092D5F205333}"/>
            </a:ext>
          </a:extLst>
        </xdr:cNvPr>
        <xdr:cNvSpPr/>
      </xdr:nvSpPr>
      <xdr:spPr>
        <a:xfrm>
          <a:off x="3720967" y="9263096"/>
          <a:ext cx="461010" cy="440167"/>
        </a:xfrm>
        <a:prstGeom prst="chevron">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784411</xdr:colOff>
      <xdr:row>119</xdr:row>
      <xdr:rowOff>11205</xdr:rowOff>
    </xdr:from>
    <xdr:to>
      <xdr:col>2</xdr:col>
      <xdr:colOff>1535206</xdr:colOff>
      <xdr:row>119</xdr:row>
      <xdr:rowOff>11206</xdr:rowOff>
    </xdr:to>
    <xdr:cxnSp macro="">
      <xdr:nvCxnSpPr>
        <xdr:cNvPr id="4" name="Straight Connector 3">
          <a:extLst>
            <a:ext uri="{FF2B5EF4-FFF2-40B4-BE49-F238E27FC236}">
              <a16:creationId xmlns:a16="http://schemas.microsoft.com/office/drawing/2014/main" id="{D920000D-27FF-46CE-8B50-3B3507698274}"/>
            </a:ext>
          </a:extLst>
        </xdr:cNvPr>
        <xdr:cNvCxnSpPr/>
      </xdr:nvCxnSpPr>
      <xdr:spPr>
        <a:xfrm>
          <a:off x="3955676" y="19229293"/>
          <a:ext cx="750795" cy="1"/>
        </a:xfrm>
        <a:prstGeom prst="line">
          <a:avLst/>
        </a:prstGeom>
        <a:ln w="28575">
          <a:prstDash val="dash"/>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1961028</xdr:colOff>
      <xdr:row>75</xdr:row>
      <xdr:rowOff>145677</xdr:rowOff>
    </xdr:from>
    <xdr:to>
      <xdr:col>3</xdr:col>
      <xdr:colOff>958939</xdr:colOff>
      <xdr:row>91</xdr:row>
      <xdr:rowOff>29136</xdr:rowOff>
    </xdr:to>
    <xdr:grpSp>
      <xdr:nvGrpSpPr>
        <xdr:cNvPr id="6" name="Group 5">
          <a:extLst>
            <a:ext uri="{FF2B5EF4-FFF2-40B4-BE49-F238E27FC236}">
              <a16:creationId xmlns:a16="http://schemas.microsoft.com/office/drawing/2014/main" id="{E469CB2C-5EBA-485E-AE39-3253B89C7EAF}"/>
            </a:ext>
          </a:extLst>
        </xdr:cNvPr>
        <xdr:cNvGrpSpPr/>
      </xdr:nvGrpSpPr>
      <xdr:grpSpPr>
        <a:xfrm>
          <a:off x="2301687" y="13010030"/>
          <a:ext cx="4663605" cy="2563906"/>
          <a:chOff x="2375646" y="12428865"/>
          <a:chExt cx="4500000" cy="2313594"/>
        </a:xfrm>
      </xdr:grpSpPr>
      <xdr:sp macro="" textlink="">
        <xdr:nvSpPr>
          <xdr:cNvPr id="2" name="Rectangle 1">
            <a:extLst>
              <a:ext uri="{FF2B5EF4-FFF2-40B4-BE49-F238E27FC236}">
                <a16:creationId xmlns:a16="http://schemas.microsoft.com/office/drawing/2014/main" id="{0A1171C2-48B2-451E-968A-C4696D7CDAEB}"/>
              </a:ext>
            </a:extLst>
          </xdr:cNvPr>
          <xdr:cNvSpPr/>
        </xdr:nvSpPr>
        <xdr:spPr>
          <a:xfrm>
            <a:off x="2375646" y="12428865"/>
            <a:ext cx="4500000" cy="682018"/>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ysClr val="windowText" lastClr="000000"/>
                </a:solidFill>
                <a:latin typeface="Arial" panose="020B0604020202020204" pitchFamily="34" charset="0"/>
                <a:cs typeface="Arial" panose="020B0604020202020204" pitchFamily="34" charset="0"/>
              </a:rPr>
              <a:t>Under a tax or tradable permit system, the number of credits required would be directly proportional to the carbon emitted by each technology</a:t>
            </a:r>
          </a:p>
        </xdr:txBody>
      </xdr:sp>
      <xdr:sp macro="" textlink="">
        <xdr:nvSpPr>
          <xdr:cNvPr id="65" name="Rectangle 64">
            <a:extLst>
              <a:ext uri="{FF2B5EF4-FFF2-40B4-BE49-F238E27FC236}">
                <a16:creationId xmlns:a16="http://schemas.microsoft.com/office/drawing/2014/main" id="{94824D27-5559-4269-80F2-C42EA9122175}"/>
              </a:ext>
            </a:extLst>
          </xdr:cNvPr>
          <xdr:cNvSpPr/>
        </xdr:nvSpPr>
        <xdr:spPr>
          <a:xfrm>
            <a:off x="2375646" y="13565841"/>
            <a:ext cx="4500000" cy="822513"/>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ysClr val="windowText" lastClr="000000"/>
                </a:solidFill>
                <a:latin typeface="Arial" panose="020B0604020202020204" pitchFamily="34" charset="0"/>
                <a:cs typeface="Arial" panose="020B0604020202020204" pitchFamily="34" charset="0"/>
              </a:rPr>
              <a:t>This would result in an economically efficient outcome</a:t>
            </a:r>
          </a:p>
        </xdr:txBody>
      </xdr:sp>
      <xdr:sp macro="" textlink="">
        <xdr:nvSpPr>
          <xdr:cNvPr id="67" name="Isosceles Triangle 66">
            <a:extLst>
              <a:ext uri="{FF2B5EF4-FFF2-40B4-BE49-F238E27FC236}">
                <a16:creationId xmlns:a16="http://schemas.microsoft.com/office/drawing/2014/main" id="{F24066FF-D4F8-4F1E-A556-DA5FA814FA20}"/>
              </a:ext>
            </a:extLst>
          </xdr:cNvPr>
          <xdr:cNvSpPr/>
        </xdr:nvSpPr>
        <xdr:spPr>
          <a:xfrm rot="10800000">
            <a:off x="2991974" y="13200529"/>
            <a:ext cx="3171265" cy="268942"/>
          </a:xfrm>
          <a:prstGeom prst="triangl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8" name="Isosceles Triangle 67">
            <a:extLst>
              <a:ext uri="{FF2B5EF4-FFF2-40B4-BE49-F238E27FC236}">
                <a16:creationId xmlns:a16="http://schemas.microsoft.com/office/drawing/2014/main" id="{D5230A7E-1562-4530-B492-001AAA8BEE8B}"/>
              </a:ext>
            </a:extLst>
          </xdr:cNvPr>
          <xdr:cNvSpPr/>
        </xdr:nvSpPr>
        <xdr:spPr>
          <a:xfrm rot="10800000">
            <a:off x="2976286" y="14473517"/>
            <a:ext cx="3171265" cy="268942"/>
          </a:xfrm>
          <a:prstGeom prst="triangl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3</xdr:col>
      <xdr:colOff>3092824</xdr:colOff>
      <xdr:row>76</xdr:row>
      <xdr:rowOff>11204</xdr:rowOff>
    </xdr:from>
    <xdr:to>
      <xdr:col>5</xdr:col>
      <xdr:colOff>1707773</xdr:colOff>
      <xdr:row>91</xdr:row>
      <xdr:rowOff>40340</xdr:rowOff>
    </xdr:to>
    <xdr:grpSp>
      <xdr:nvGrpSpPr>
        <xdr:cNvPr id="69" name="Group 68">
          <a:extLst>
            <a:ext uri="{FF2B5EF4-FFF2-40B4-BE49-F238E27FC236}">
              <a16:creationId xmlns:a16="http://schemas.microsoft.com/office/drawing/2014/main" id="{C76E39C1-2D5F-40CB-A821-CAAE6D222BA3}"/>
            </a:ext>
          </a:extLst>
        </xdr:cNvPr>
        <xdr:cNvGrpSpPr/>
      </xdr:nvGrpSpPr>
      <xdr:grpSpPr>
        <a:xfrm>
          <a:off x="9099177" y="13045886"/>
          <a:ext cx="4675090" cy="2539254"/>
          <a:chOff x="2102227" y="12450830"/>
          <a:chExt cx="4498037" cy="2302835"/>
        </a:xfrm>
      </xdr:grpSpPr>
      <xdr:sp macro="" textlink="">
        <xdr:nvSpPr>
          <xdr:cNvPr id="70" name="Rectangle 69">
            <a:extLst>
              <a:ext uri="{FF2B5EF4-FFF2-40B4-BE49-F238E27FC236}">
                <a16:creationId xmlns:a16="http://schemas.microsoft.com/office/drawing/2014/main" id="{38501786-F041-46B7-AAA5-9BF0D20ACD61}"/>
              </a:ext>
            </a:extLst>
          </xdr:cNvPr>
          <xdr:cNvSpPr/>
        </xdr:nvSpPr>
        <xdr:spPr>
          <a:xfrm>
            <a:off x="2102227" y="12450830"/>
            <a:ext cx="4498037" cy="659733"/>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ysClr val="windowText" lastClr="000000"/>
                </a:solidFill>
                <a:latin typeface="Arial" panose="020B0604020202020204" pitchFamily="34" charset="0"/>
                <a:cs typeface="Arial" panose="020B0604020202020204" pitchFamily="34" charset="0"/>
              </a:rPr>
              <a:t>Under the carbon intensity policy, credits would only be required relative to the intensity standard that has been applied</a:t>
            </a:r>
          </a:p>
        </xdr:txBody>
      </xdr:sp>
      <xdr:sp macro="" textlink="">
        <xdr:nvSpPr>
          <xdr:cNvPr id="71" name="Rectangle 70">
            <a:extLst>
              <a:ext uri="{FF2B5EF4-FFF2-40B4-BE49-F238E27FC236}">
                <a16:creationId xmlns:a16="http://schemas.microsoft.com/office/drawing/2014/main" id="{29CAD9FD-C960-46DC-8409-31BB013B1982}"/>
              </a:ext>
            </a:extLst>
          </xdr:cNvPr>
          <xdr:cNvSpPr/>
        </xdr:nvSpPr>
        <xdr:spPr>
          <a:xfrm>
            <a:off x="2102227" y="13577047"/>
            <a:ext cx="4498037" cy="822513"/>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ysClr val="windowText" lastClr="000000"/>
                </a:solidFill>
                <a:latin typeface="Arial" panose="020B0604020202020204" pitchFamily="34" charset="0"/>
                <a:cs typeface="Arial" panose="020B0604020202020204" pitchFamily="34" charset="0"/>
              </a:rPr>
              <a:t>This would change the relativity between the credits required for the high carbon and the low carbon fuel and result in distortions to the incentives to abate across different technology types.  </a:t>
            </a:r>
          </a:p>
        </xdr:txBody>
      </xdr:sp>
      <xdr:sp macro="" textlink="">
        <xdr:nvSpPr>
          <xdr:cNvPr id="72" name="Isosceles Triangle 71">
            <a:extLst>
              <a:ext uri="{FF2B5EF4-FFF2-40B4-BE49-F238E27FC236}">
                <a16:creationId xmlns:a16="http://schemas.microsoft.com/office/drawing/2014/main" id="{DF2A17DE-9CB0-46CB-8C20-BAEC88EA2DBF}"/>
              </a:ext>
            </a:extLst>
          </xdr:cNvPr>
          <xdr:cNvSpPr/>
        </xdr:nvSpPr>
        <xdr:spPr>
          <a:xfrm rot="10800000">
            <a:off x="2745442" y="13211735"/>
            <a:ext cx="3171265" cy="268942"/>
          </a:xfrm>
          <a:prstGeom prst="triangl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3" name="Isosceles Triangle 72">
            <a:extLst>
              <a:ext uri="{FF2B5EF4-FFF2-40B4-BE49-F238E27FC236}">
                <a16:creationId xmlns:a16="http://schemas.microsoft.com/office/drawing/2014/main" id="{1CB7441B-C7CB-44B6-8CB3-76F73F3FB381}"/>
              </a:ext>
            </a:extLst>
          </xdr:cNvPr>
          <xdr:cNvSpPr/>
        </xdr:nvSpPr>
        <xdr:spPr>
          <a:xfrm rot="10800000">
            <a:off x="2696136" y="14484723"/>
            <a:ext cx="3171265" cy="268942"/>
          </a:xfrm>
          <a:prstGeom prst="triangl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3</xdr:col>
      <xdr:colOff>649940</xdr:colOff>
      <xdr:row>99</xdr:row>
      <xdr:rowOff>11197</xdr:rowOff>
    </xdr:from>
    <xdr:to>
      <xdr:col>3</xdr:col>
      <xdr:colOff>3234014</xdr:colOff>
      <xdr:row>114</xdr:row>
      <xdr:rowOff>33615</xdr:rowOff>
    </xdr:to>
    <xdr:grpSp>
      <xdr:nvGrpSpPr>
        <xdr:cNvPr id="16" name="Group 15">
          <a:extLst>
            <a:ext uri="{FF2B5EF4-FFF2-40B4-BE49-F238E27FC236}">
              <a16:creationId xmlns:a16="http://schemas.microsoft.com/office/drawing/2014/main" id="{D16119A8-447D-47EB-8F92-53B252A11011}"/>
            </a:ext>
          </a:extLst>
        </xdr:cNvPr>
        <xdr:cNvGrpSpPr/>
      </xdr:nvGrpSpPr>
      <xdr:grpSpPr>
        <a:xfrm>
          <a:off x="6656293" y="16927597"/>
          <a:ext cx="2584074" cy="2577359"/>
          <a:chOff x="6465793" y="16091645"/>
          <a:chExt cx="2584074" cy="2375652"/>
        </a:xfrm>
      </xdr:grpSpPr>
      <xdr:sp macro="" textlink="">
        <xdr:nvSpPr>
          <xdr:cNvPr id="13" name="Arrow: Left 12">
            <a:extLst>
              <a:ext uri="{FF2B5EF4-FFF2-40B4-BE49-F238E27FC236}">
                <a16:creationId xmlns:a16="http://schemas.microsoft.com/office/drawing/2014/main" id="{569D025E-03E1-4C2B-BDCA-D28790831970}"/>
              </a:ext>
            </a:extLst>
          </xdr:cNvPr>
          <xdr:cNvSpPr/>
        </xdr:nvSpPr>
        <xdr:spPr>
          <a:xfrm>
            <a:off x="6465793" y="16831239"/>
            <a:ext cx="331200" cy="291350"/>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5" name="Arrow: Left 74">
            <a:extLst>
              <a:ext uri="{FF2B5EF4-FFF2-40B4-BE49-F238E27FC236}">
                <a16:creationId xmlns:a16="http://schemas.microsoft.com/office/drawing/2014/main" id="{FF6C6571-B50B-41F9-A0BA-CF7C4ED293E1}"/>
              </a:ext>
            </a:extLst>
          </xdr:cNvPr>
          <xdr:cNvSpPr/>
        </xdr:nvSpPr>
        <xdr:spPr>
          <a:xfrm rot="10800000">
            <a:off x="8718175" y="16831239"/>
            <a:ext cx="331692" cy="291350"/>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Rectangle 14">
            <a:extLst>
              <a:ext uri="{FF2B5EF4-FFF2-40B4-BE49-F238E27FC236}">
                <a16:creationId xmlns:a16="http://schemas.microsoft.com/office/drawing/2014/main" id="{F5EADB74-753D-4D10-9A5F-7C81B1B36252}"/>
              </a:ext>
            </a:extLst>
          </xdr:cNvPr>
          <xdr:cNvSpPr/>
        </xdr:nvSpPr>
        <xdr:spPr>
          <a:xfrm>
            <a:off x="6810406" y="16091645"/>
            <a:ext cx="1894357" cy="237565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atin typeface="Arial" panose="020B0604020202020204" pitchFamily="34" charset="0"/>
                <a:cs typeface="Arial" panose="020B0604020202020204" pitchFamily="34" charset="0"/>
              </a:rPr>
              <a:t>An emissions standard above zero means that the difference in the number of credits required for each technology/fuel is no longer proportional to the difference in emissions from technologies/fuels</a:t>
            </a:r>
          </a:p>
        </xdr:txBody>
      </xdr:sp>
    </xdr:grpSp>
    <xdr:clientData/>
  </xdr:twoCellAnchor>
  <xdr:twoCellAnchor>
    <xdr:from>
      <xdr:col>2</xdr:col>
      <xdr:colOff>1524000</xdr:colOff>
      <xdr:row>118</xdr:row>
      <xdr:rowOff>145676</xdr:rowOff>
    </xdr:from>
    <xdr:to>
      <xdr:col>2</xdr:col>
      <xdr:colOff>2566112</xdr:colOff>
      <xdr:row>120</xdr:row>
      <xdr:rowOff>45895</xdr:rowOff>
    </xdr:to>
    <xdr:sp macro="" textlink="">
      <xdr:nvSpPr>
        <xdr:cNvPr id="76" name="TextBox 1">
          <a:extLst>
            <a:ext uri="{FF2B5EF4-FFF2-40B4-BE49-F238E27FC236}">
              <a16:creationId xmlns:a16="http://schemas.microsoft.com/office/drawing/2014/main" id="{BA964EE4-4578-48C3-AB36-D28AD2A6627D}"/>
            </a:ext>
          </a:extLst>
        </xdr:cNvPr>
        <xdr:cNvSpPr txBox="1"/>
      </xdr:nvSpPr>
      <xdr:spPr>
        <a:xfrm>
          <a:off x="4695265" y="19206882"/>
          <a:ext cx="1042112" cy="21398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200">
              <a:latin typeface="Arial" panose="020B0604020202020204" pitchFamily="34" charset="0"/>
              <a:cs typeface="Arial" panose="020B0604020202020204" pitchFamily="34" charset="0"/>
            </a:rPr>
            <a:t>Tax</a:t>
          </a:r>
        </a:p>
      </xdr:txBody>
    </xdr:sp>
    <xdr:clientData/>
  </xdr:twoCellAnchor>
</xdr:wsDr>
</file>

<file path=xl/theme/theme1.xml><?xml version="1.0" encoding="utf-8"?>
<a:theme xmlns:a="http://schemas.openxmlformats.org/drawingml/2006/main" name="Office Theme">
  <a:themeElements>
    <a:clrScheme name="Frontier">
      <a:dk1>
        <a:srgbClr val="37424A"/>
      </a:dk1>
      <a:lt1>
        <a:sysClr val="window" lastClr="FFFFFF"/>
      </a:lt1>
      <a:dk2>
        <a:srgbClr val="707276"/>
      </a:dk2>
      <a:lt2>
        <a:srgbClr val="D1DBD2"/>
      </a:lt2>
      <a:accent1>
        <a:srgbClr val="E83F35"/>
      </a:accent1>
      <a:accent2>
        <a:srgbClr val="8DD0D2"/>
      </a:accent2>
      <a:accent3>
        <a:srgbClr val="007B87"/>
      </a:accent3>
      <a:accent4>
        <a:srgbClr val="EBC000"/>
      </a:accent4>
      <a:accent5>
        <a:srgbClr val="683C5B"/>
      </a:accent5>
      <a:accent6>
        <a:srgbClr val="8BB96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outlinePr summaryBelow="0"/>
  </sheetPr>
  <dimension ref="A1:P293"/>
  <sheetViews>
    <sheetView showGridLines="0" tabSelected="1" zoomScale="85" zoomScaleNormal="85" workbookViewId="0"/>
  </sheetViews>
  <sheetFormatPr defaultColWidth="9.109375" defaultRowHeight="13.2" x14ac:dyDescent="0.25"/>
  <cols>
    <col min="1" max="1" width="5" style="1" customWidth="1"/>
    <col min="2" max="2" width="42.5546875" style="1" customWidth="1"/>
    <col min="3" max="3" width="40" style="1" customWidth="1"/>
    <col min="4" max="4" width="49.44140625" style="1" customWidth="1"/>
    <col min="5" max="5" width="38.88671875" style="1" customWidth="1"/>
    <col min="6" max="6" width="49.44140625" style="1" customWidth="1"/>
    <col min="7" max="14" width="24.5546875" style="1" customWidth="1"/>
    <col min="15" max="16" width="27" style="1" customWidth="1"/>
    <col min="17" max="16384" width="9.109375" style="1"/>
  </cols>
  <sheetData>
    <row r="1" spans="2:7" s="8" customFormat="1" ht="30" x14ac:dyDescent="0.5">
      <c r="B1" s="7" t="s">
        <v>121</v>
      </c>
    </row>
    <row r="3" spans="2:7" ht="6" customHeight="1" x14ac:dyDescent="0.25"/>
    <row r="4" spans="2:7" s="12" customFormat="1" ht="16.2" thickBot="1" x14ac:dyDescent="0.35">
      <c r="B4" s="12" t="s">
        <v>106</v>
      </c>
      <c r="D4" s="13"/>
    </row>
    <row r="5" spans="2:7" ht="15.6" thickTop="1" x14ac:dyDescent="0.25">
      <c r="B5" s="14"/>
    </row>
    <row r="6" spans="2:7" ht="15.6" x14ac:dyDescent="0.3">
      <c r="B6" s="51" t="s">
        <v>102</v>
      </c>
    </row>
    <row r="7" spans="2:7" ht="9.75" customHeight="1" x14ac:dyDescent="0.25">
      <c r="B7" s="52"/>
    </row>
    <row r="8" spans="2:7" ht="15" customHeight="1" x14ac:dyDescent="0.3">
      <c r="B8" s="54" t="s">
        <v>104</v>
      </c>
      <c r="G8" s="54" t="s">
        <v>108</v>
      </c>
    </row>
    <row r="9" spans="2:7" ht="8.25" customHeight="1" x14ac:dyDescent="0.25"/>
    <row r="10" spans="2:7" ht="15.6" x14ac:dyDescent="0.3">
      <c r="B10" s="51" t="s">
        <v>107</v>
      </c>
      <c r="G10" s="10" t="s">
        <v>110</v>
      </c>
    </row>
    <row r="11" spans="2:7" ht="5.25" customHeight="1" x14ac:dyDescent="0.3">
      <c r="B11" s="51"/>
    </row>
    <row r="12" spans="2:7" ht="15.6" x14ac:dyDescent="0.3">
      <c r="B12" s="53" t="s">
        <v>119</v>
      </c>
      <c r="G12" s="50" t="s">
        <v>103</v>
      </c>
    </row>
    <row r="13" spans="2:7" ht="5.25" customHeight="1" x14ac:dyDescent="0.3">
      <c r="B13" s="53"/>
    </row>
    <row r="14" spans="2:7" ht="15.6" x14ac:dyDescent="0.3">
      <c r="B14" s="53" t="s">
        <v>120</v>
      </c>
      <c r="G14" s="71" t="s">
        <v>4</v>
      </c>
    </row>
    <row r="15" spans="2:7" ht="5.25" customHeight="1" x14ac:dyDescent="0.3">
      <c r="B15" s="53"/>
    </row>
    <row r="16" spans="2:7" ht="15.6" x14ac:dyDescent="0.3">
      <c r="B16" s="53" t="s">
        <v>125</v>
      </c>
      <c r="G16" s="72" t="s">
        <v>109</v>
      </c>
    </row>
    <row r="17" spans="2:8" ht="19.5" customHeight="1" x14ac:dyDescent="0.3">
      <c r="B17" s="53" t="s">
        <v>131</v>
      </c>
    </row>
    <row r="18" spans="2:8" ht="15.6" x14ac:dyDescent="0.3">
      <c r="B18" s="84" t="s">
        <v>127</v>
      </c>
      <c r="C18" s="85"/>
      <c r="D18" s="85"/>
    </row>
    <row r="19" spans="2:8" ht="15.6" x14ac:dyDescent="0.3">
      <c r="B19" s="79" t="s">
        <v>128</v>
      </c>
      <c r="C19" s="78"/>
      <c r="D19" s="78"/>
    </row>
    <row r="20" spans="2:8" ht="15.6" x14ac:dyDescent="0.3">
      <c r="B20" s="79" t="s">
        <v>129</v>
      </c>
      <c r="C20" s="78"/>
      <c r="D20" s="78"/>
    </row>
    <row r="21" spans="2:8" ht="3" customHeight="1" x14ac:dyDescent="0.25"/>
    <row r="22" spans="2:8" ht="15.6" x14ac:dyDescent="0.3">
      <c r="B22" s="80" t="s">
        <v>132</v>
      </c>
    </row>
    <row r="23" spans="2:8" ht="15" customHeight="1" x14ac:dyDescent="0.3">
      <c r="B23" s="80" t="s">
        <v>133</v>
      </c>
    </row>
    <row r="24" spans="2:8" ht="9" customHeight="1" thickBot="1" x14ac:dyDescent="0.35">
      <c r="B24" s="53"/>
    </row>
    <row r="25" spans="2:8" x14ac:dyDescent="0.25">
      <c r="B25" s="58"/>
      <c r="C25" s="59"/>
      <c r="D25" s="59"/>
      <c r="E25" s="59"/>
      <c r="F25" s="59"/>
      <c r="G25" s="59"/>
      <c r="H25" s="60"/>
    </row>
    <row r="26" spans="2:8" ht="15.6" x14ac:dyDescent="0.3">
      <c r="B26" s="61" t="s">
        <v>116</v>
      </c>
      <c r="C26" s="10">
        <v>0.05</v>
      </c>
      <c r="D26" s="86"/>
      <c r="E26" s="87"/>
      <c r="F26" s="87"/>
      <c r="H26" s="62"/>
    </row>
    <row r="27" spans="2:8" ht="12.75" customHeight="1" x14ac:dyDescent="0.25">
      <c r="B27" s="63"/>
      <c r="H27" s="62"/>
    </row>
    <row r="28" spans="2:8" ht="15.6" x14ac:dyDescent="0.3">
      <c r="B28" s="61" t="s">
        <v>117</v>
      </c>
      <c r="C28" s="9" t="s">
        <v>32</v>
      </c>
      <c r="D28" s="86"/>
      <c r="E28" s="87"/>
      <c r="F28" s="87"/>
      <c r="H28" s="62"/>
    </row>
    <row r="29" spans="2:8" x14ac:dyDescent="0.25">
      <c r="B29" s="64"/>
      <c r="H29" s="62"/>
    </row>
    <row r="30" spans="2:8" ht="15.6" x14ac:dyDescent="0.25">
      <c r="B30" s="61" t="s">
        <v>124</v>
      </c>
      <c r="C30" s="81" t="s">
        <v>5</v>
      </c>
      <c r="D30" s="81" t="s">
        <v>6</v>
      </c>
      <c r="H30" s="62"/>
    </row>
    <row r="31" spans="2:8" ht="12.75" customHeight="1" x14ac:dyDescent="0.25">
      <c r="B31" s="61"/>
      <c r="C31" s="55"/>
      <c r="H31" s="62"/>
    </row>
    <row r="32" spans="2:8" ht="15.6" x14ac:dyDescent="0.3">
      <c r="B32" s="61" t="s">
        <v>126</v>
      </c>
      <c r="C32" s="9" t="s">
        <v>4</v>
      </c>
      <c r="H32" s="62"/>
    </row>
    <row r="33" spans="2:8" ht="15" x14ac:dyDescent="0.25">
      <c r="B33" s="61"/>
      <c r="C33" s="55"/>
      <c r="D33" s="56"/>
      <c r="H33" s="62"/>
    </row>
    <row r="34" spans="2:8" x14ac:dyDescent="0.25">
      <c r="B34" s="63"/>
      <c r="H34" s="62"/>
    </row>
    <row r="35" spans="2:8" x14ac:dyDescent="0.25">
      <c r="B35" s="63"/>
      <c r="H35" s="62"/>
    </row>
    <row r="36" spans="2:8" ht="15" customHeight="1" x14ac:dyDescent="0.25">
      <c r="B36" s="88" t="s">
        <v>111</v>
      </c>
      <c r="H36" s="62"/>
    </row>
    <row r="37" spans="2:8" ht="15" customHeight="1" x14ac:dyDescent="0.25">
      <c r="B37" s="88"/>
      <c r="H37" s="62"/>
    </row>
    <row r="38" spans="2:8" ht="15" customHeight="1" x14ac:dyDescent="0.25">
      <c r="B38" s="88"/>
      <c r="H38" s="62"/>
    </row>
    <row r="39" spans="2:8" ht="15" customHeight="1" x14ac:dyDescent="0.25">
      <c r="B39" s="88"/>
      <c r="H39" s="62"/>
    </row>
    <row r="40" spans="2:8" x14ac:dyDescent="0.25">
      <c r="B40" s="64"/>
      <c r="H40" s="62"/>
    </row>
    <row r="41" spans="2:8" x14ac:dyDescent="0.25">
      <c r="B41" s="64"/>
      <c r="H41" s="62"/>
    </row>
    <row r="42" spans="2:8" x14ac:dyDescent="0.25">
      <c r="B42" s="64"/>
      <c r="H42" s="62"/>
    </row>
    <row r="43" spans="2:8" x14ac:dyDescent="0.25">
      <c r="B43" s="64"/>
      <c r="H43" s="62"/>
    </row>
    <row r="44" spans="2:8" ht="34.5" customHeight="1" x14ac:dyDescent="0.25">
      <c r="B44" s="76" t="s">
        <v>118</v>
      </c>
      <c r="D44" s="77" t="str">
        <f>$C$30</f>
        <v>Electric vehicle</v>
      </c>
      <c r="F44" s="77" t="str">
        <f>$D$30</f>
        <v>ICE vehicle</v>
      </c>
      <c r="H44" s="62"/>
    </row>
    <row r="45" spans="2:8" ht="12.75" customHeight="1" x14ac:dyDescent="0.25">
      <c r="B45" s="65"/>
      <c r="H45" s="62"/>
    </row>
    <row r="46" spans="2:8" ht="12.75" customHeight="1" x14ac:dyDescent="0.25">
      <c r="B46" s="65"/>
      <c r="H46" s="62"/>
    </row>
    <row r="47" spans="2:8" ht="12.75" customHeight="1" x14ac:dyDescent="0.25">
      <c r="B47" s="65"/>
      <c r="H47" s="62"/>
    </row>
    <row r="48" spans="2:8" ht="15.75" customHeight="1" x14ac:dyDescent="0.25">
      <c r="B48" s="82" t="s">
        <v>114</v>
      </c>
      <c r="H48" s="62"/>
    </row>
    <row r="49" spans="2:8" ht="12.75" customHeight="1" x14ac:dyDescent="0.25">
      <c r="B49" s="82"/>
      <c r="H49" s="62"/>
    </row>
    <row r="50" spans="2:8" ht="12.75" customHeight="1" x14ac:dyDescent="0.25">
      <c r="B50" s="82"/>
      <c r="H50" s="62"/>
    </row>
    <row r="51" spans="2:8" ht="12.75" customHeight="1" x14ac:dyDescent="0.25">
      <c r="B51" s="65"/>
      <c r="H51" s="62"/>
    </row>
    <row r="52" spans="2:8" ht="12.75" customHeight="1" x14ac:dyDescent="0.25">
      <c r="B52" s="65"/>
      <c r="H52" s="62"/>
    </row>
    <row r="53" spans="2:8" x14ac:dyDescent="0.25">
      <c r="B53" s="64"/>
      <c r="H53" s="62"/>
    </row>
    <row r="54" spans="2:8" ht="15.75" customHeight="1" x14ac:dyDescent="0.25">
      <c r="B54" s="83" t="s">
        <v>112</v>
      </c>
      <c r="H54" s="62"/>
    </row>
    <row r="55" spans="2:8" ht="12.75" customHeight="1" x14ac:dyDescent="0.25">
      <c r="B55" s="83"/>
      <c r="H55" s="62"/>
    </row>
    <row r="56" spans="2:8" ht="12.75" customHeight="1" x14ac:dyDescent="0.25">
      <c r="B56" s="83"/>
      <c r="H56" s="62"/>
    </row>
    <row r="57" spans="2:8" ht="12.75" customHeight="1" x14ac:dyDescent="0.25">
      <c r="B57" s="83"/>
      <c r="H57" s="62"/>
    </row>
    <row r="58" spans="2:8" ht="12.75" customHeight="1" x14ac:dyDescent="0.25">
      <c r="B58" s="83"/>
      <c r="H58" s="62"/>
    </row>
    <row r="59" spans="2:8" x14ac:dyDescent="0.25">
      <c r="B59" s="63"/>
      <c r="H59" s="62"/>
    </row>
    <row r="60" spans="2:8" x14ac:dyDescent="0.25">
      <c r="B60" s="63"/>
      <c r="H60" s="62"/>
    </row>
    <row r="61" spans="2:8" x14ac:dyDescent="0.25">
      <c r="B61" s="63"/>
      <c r="H61" s="62"/>
    </row>
    <row r="62" spans="2:8" ht="15" x14ac:dyDescent="0.25">
      <c r="B62" s="63"/>
      <c r="D62" s="57" t="str">
        <f>C216</f>
        <v>0.05kg of credits per 1kWh Electricity used</v>
      </c>
      <c r="F62" s="57" t="str">
        <f>D216</f>
        <v>0.19kg of credits per 1kWh Petrol used</v>
      </c>
      <c r="H62" s="62"/>
    </row>
    <row r="63" spans="2:8" ht="6.75" customHeight="1" x14ac:dyDescent="0.25">
      <c r="B63" s="63"/>
      <c r="D63" s="57"/>
      <c r="F63" s="57"/>
      <c r="H63" s="62"/>
    </row>
    <row r="64" spans="2:8" ht="15" x14ac:dyDescent="0.25">
      <c r="B64" s="63"/>
      <c r="D64" s="57" t="str">
        <f>C218</f>
        <v>0.01kg of credits per 1km Travel produced</v>
      </c>
      <c r="F64" s="57" t="str">
        <f>D218</f>
        <v>0.09kg of credits per 1km Travel produced</v>
      </c>
      <c r="H64" s="62"/>
    </row>
    <row r="65" spans="2:8" ht="6.75" customHeight="1" x14ac:dyDescent="0.25">
      <c r="B65" s="63"/>
      <c r="D65" s="57"/>
      <c r="F65" s="57"/>
      <c r="H65" s="62"/>
    </row>
    <row r="66" spans="2:8" ht="15.6" x14ac:dyDescent="0.3">
      <c r="B66" s="63"/>
      <c r="D66" s="11" t="str">
        <f>C221</f>
        <v>0.5kg of credits per 1kgCO2 emitted</v>
      </c>
      <c r="F66" s="11" t="str">
        <f>D221</f>
        <v>0.79kg of credits per 1kgCO2 emitted</v>
      </c>
      <c r="H66" s="62"/>
    </row>
    <row r="67" spans="2:8" ht="13.8" thickBot="1" x14ac:dyDescent="0.3">
      <c r="B67" s="66"/>
      <c r="C67" s="67"/>
      <c r="D67" s="68"/>
      <c r="E67" s="67"/>
      <c r="F67" s="67"/>
      <c r="G67" s="67"/>
      <c r="H67" s="69"/>
    </row>
    <row r="68" spans="2:8" ht="4.5" customHeight="1" x14ac:dyDescent="0.25">
      <c r="D68" s="2"/>
    </row>
    <row r="69" spans="2:8" x14ac:dyDescent="0.25">
      <c r="D69" s="2"/>
    </row>
    <row r="70" spans="2:8" s="12" customFormat="1" ht="16.2" thickBot="1" x14ac:dyDescent="0.35">
      <c r="B70" s="12" t="s">
        <v>105</v>
      </c>
      <c r="D70" s="13"/>
    </row>
    <row r="71" spans="2:8" ht="13.8" thickTop="1" x14ac:dyDescent="0.25">
      <c r="D71" s="2"/>
    </row>
    <row r="72" spans="2:8" ht="15.6" x14ac:dyDescent="0.3">
      <c r="B72" s="51" t="s">
        <v>123</v>
      </c>
      <c r="D72" s="2"/>
    </row>
    <row r="73" spans="2:8" ht="6.75" customHeight="1" x14ac:dyDescent="0.25">
      <c r="D73" s="2"/>
    </row>
    <row r="74" spans="2:8" x14ac:dyDescent="0.25">
      <c r="D74" s="2"/>
    </row>
    <row r="75" spans="2:8" ht="15.6" x14ac:dyDescent="0.3">
      <c r="C75" s="11" t="s">
        <v>122</v>
      </c>
      <c r="D75" s="2"/>
      <c r="E75" s="75" t="s">
        <v>99</v>
      </c>
    </row>
    <row r="76" spans="2:8" x14ac:dyDescent="0.25">
      <c r="D76" s="2"/>
    </row>
    <row r="77" spans="2:8" x14ac:dyDescent="0.25">
      <c r="D77" s="2"/>
    </row>
    <row r="78" spans="2:8" x14ac:dyDescent="0.25">
      <c r="D78" s="2"/>
    </row>
    <row r="79" spans="2:8" x14ac:dyDescent="0.25">
      <c r="D79" s="2"/>
    </row>
    <row r="80" spans="2:8" x14ac:dyDescent="0.25">
      <c r="D80" s="2"/>
    </row>
    <row r="81" spans="4:4" x14ac:dyDescent="0.25">
      <c r="D81" s="2"/>
    </row>
    <row r="82" spans="4:4" x14ac:dyDescent="0.25">
      <c r="D82" s="2"/>
    </row>
    <row r="83" spans="4:4" x14ac:dyDescent="0.25">
      <c r="D83" s="2"/>
    </row>
    <row r="84" spans="4:4" x14ac:dyDescent="0.25">
      <c r="D84" s="2"/>
    </row>
    <row r="85" spans="4:4" x14ac:dyDescent="0.25">
      <c r="D85" s="2"/>
    </row>
    <row r="86" spans="4:4" x14ac:dyDescent="0.25">
      <c r="D86" s="2"/>
    </row>
    <row r="87" spans="4:4" x14ac:dyDescent="0.25">
      <c r="D87" s="2"/>
    </row>
    <row r="88" spans="4:4" x14ac:dyDescent="0.25">
      <c r="D88" s="2"/>
    </row>
    <row r="89" spans="4:4" x14ac:dyDescent="0.25">
      <c r="D89" s="2"/>
    </row>
    <row r="90" spans="4:4" x14ac:dyDescent="0.25">
      <c r="D90" s="2"/>
    </row>
    <row r="91" spans="4:4" ht="9.75" customHeight="1" x14ac:dyDescent="0.25"/>
    <row r="92" spans="4:4" ht="14.25" customHeight="1" x14ac:dyDescent="0.25">
      <c r="D92" s="2"/>
    </row>
    <row r="93" spans="4:4" x14ac:dyDescent="0.25">
      <c r="D93" s="2"/>
    </row>
    <row r="94" spans="4:4" x14ac:dyDescent="0.25">
      <c r="D94" s="2"/>
    </row>
    <row r="95" spans="4:4" x14ac:dyDescent="0.25">
      <c r="D95" s="2"/>
    </row>
    <row r="96" spans="4:4" x14ac:dyDescent="0.25">
      <c r="D96" s="2"/>
    </row>
    <row r="97" spans="4:4" x14ac:dyDescent="0.25">
      <c r="D97" s="2"/>
    </row>
    <row r="98" spans="4:4" x14ac:dyDescent="0.25">
      <c r="D98" s="2"/>
    </row>
    <row r="99" spans="4:4" x14ac:dyDescent="0.25">
      <c r="D99" s="2"/>
    </row>
    <row r="100" spans="4:4" x14ac:dyDescent="0.25">
      <c r="D100" s="2"/>
    </row>
    <row r="101" spans="4:4" x14ac:dyDescent="0.25">
      <c r="D101" s="2"/>
    </row>
    <row r="102" spans="4:4" x14ac:dyDescent="0.25">
      <c r="D102" s="2"/>
    </row>
    <row r="103" spans="4:4" x14ac:dyDescent="0.25">
      <c r="D103" s="2"/>
    </row>
    <row r="104" spans="4:4" x14ac:dyDescent="0.25">
      <c r="D104" s="2"/>
    </row>
    <row r="105" spans="4:4" x14ac:dyDescent="0.25">
      <c r="D105" s="2"/>
    </row>
    <row r="106" spans="4:4" x14ac:dyDescent="0.25">
      <c r="D106" s="2"/>
    </row>
    <row r="107" spans="4:4" x14ac:dyDescent="0.25">
      <c r="D107" s="2"/>
    </row>
    <row r="108" spans="4:4" x14ac:dyDescent="0.25">
      <c r="D108" s="2"/>
    </row>
    <row r="109" spans="4:4" x14ac:dyDescent="0.25">
      <c r="D109" s="2"/>
    </row>
    <row r="110" spans="4:4" x14ac:dyDescent="0.25">
      <c r="D110" s="2"/>
    </row>
    <row r="111" spans="4:4" x14ac:dyDescent="0.25">
      <c r="D111" s="2"/>
    </row>
    <row r="112" spans="4:4" x14ac:dyDescent="0.25">
      <c r="D112" s="2"/>
    </row>
    <row r="113" spans="3:5" x14ac:dyDescent="0.25">
      <c r="D113" s="2"/>
    </row>
    <row r="114" spans="3:5" x14ac:dyDescent="0.25">
      <c r="D114" s="2"/>
    </row>
    <row r="115" spans="3:5" x14ac:dyDescent="0.25">
      <c r="D115" s="2"/>
    </row>
    <row r="116" spans="3:5" x14ac:dyDescent="0.25">
      <c r="D116" s="2"/>
    </row>
    <row r="117" spans="3:5" x14ac:dyDescent="0.25">
      <c r="D117" s="2"/>
    </row>
    <row r="118" spans="3:5" x14ac:dyDescent="0.25">
      <c r="D118" s="2"/>
    </row>
    <row r="119" spans="3:5" x14ac:dyDescent="0.25">
      <c r="D119" s="2"/>
    </row>
    <row r="120" spans="3:5" x14ac:dyDescent="0.25">
      <c r="D120" s="2"/>
    </row>
    <row r="121" spans="3:5" x14ac:dyDescent="0.25">
      <c r="D121" s="2"/>
    </row>
    <row r="122" spans="3:5" x14ac:dyDescent="0.25">
      <c r="D122" s="2"/>
    </row>
    <row r="123" spans="3:5" x14ac:dyDescent="0.25">
      <c r="D123" s="2"/>
    </row>
    <row r="124" spans="3:5" x14ac:dyDescent="0.25">
      <c r="D124" s="2"/>
    </row>
    <row r="125" spans="3:5" x14ac:dyDescent="0.25">
      <c r="D125" s="2"/>
    </row>
    <row r="126" spans="3:5" ht="31.2" x14ac:dyDescent="0.3">
      <c r="C126" s="15" t="str">
        <f>"1"&amp;C201&amp;" produces " &amp; ROUND(C203/D203,2) &amp; "x the emissions as 1" &amp;D201&amp; "."</f>
        <v>1kWh Electricity produces 0.42x the emissions as 1kWh Petrol.</v>
      </c>
      <c r="D126" s="2"/>
      <c r="E126" s="15" t="str">
        <f>IF(E128="","1"&amp;C201&amp;" requires " &amp; ROUND(C215/D215,2) &amp; "x the credits as 1" &amp;D201 &amp; ".",E128)</f>
        <v>1kWh Electricity requires 0.26x the credits as 1kWh Petrol.</v>
      </c>
    </row>
    <row r="127" spans="3:5" x14ac:dyDescent="0.25">
      <c r="D127" s="2"/>
    </row>
    <row r="128" spans="3:5" ht="12" customHeight="1" x14ac:dyDescent="0.3">
      <c r="D128" s="2"/>
      <c r="E128" s="16" t="str">
        <f>IF(AND(C212&lt;0,D212&lt;0),"",IF(C212&gt;=0,"Each " &amp; C201 &amp; " receives a subsidy. ","")&amp; IF(D212&gt;=0,"Each " &amp; D201 &amp; " receives a subsidy. ",""))</f>
        <v/>
      </c>
    </row>
    <row r="129" spans="2:4" x14ac:dyDescent="0.25">
      <c r="D129" s="2"/>
    </row>
    <row r="130" spans="2:4" s="12" customFormat="1" ht="16.2" thickBot="1" x14ac:dyDescent="0.35">
      <c r="B130" s="12" t="s">
        <v>75</v>
      </c>
      <c r="D130" s="13"/>
    </row>
    <row r="131" spans="2:4" ht="13.8" thickTop="1" x14ac:dyDescent="0.25">
      <c r="D131" s="2"/>
    </row>
    <row r="132" spans="2:4" ht="15.6" x14ac:dyDescent="0.3">
      <c r="B132" s="51" t="s">
        <v>80</v>
      </c>
      <c r="D132" s="2"/>
    </row>
    <row r="133" spans="2:4" ht="5.25" customHeight="1" x14ac:dyDescent="0.25">
      <c r="B133" s="52"/>
      <c r="D133" s="2"/>
    </row>
    <row r="134" spans="2:4" ht="15.6" x14ac:dyDescent="0.3">
      <c r="B134" s="51" t="s">
        <v>100</v>
      </c>
      <c r="D134" s="2"/>
    </row>
    <row r="135" spans="2:4" ht="5.25" customHeight="1" x14ac:dyDescent="0.25">
      <c r="B135" s="52"/>
      <c r="D135" s="2"/>
    </row>
    <row r="136" spans="2:4" ht="15.6" x14ac:dyDescent="0.3">
      <c r="B136" s="51" t="s">
        <v>101</v>
      </c>
      <c r="D136" s="2"/>
    </row>
    <row r="137" spans="2:4" x14ac:dyDescent="0.25">
      <c r="D137" s="2"/>
    </row>
    <row r="138" spans="2:4" x14ac:dyDescent="0.25">
      <c r="D138" s="2"/>
    </row>
    <row r="139" spans="2:4" x14ac:dyDescent="0.25">
      <c r="D139" s="2"/>
    </row>
    <row r="140" spans="2:4" x14ac:dyDescent="0.25">
      <c r="D140" s="2"/>
    </row>
    <row r="141" spans="2:4" x14ac:dyDescent="0.25">
      <c r="D141" s="2"/>
    </row>
    <row r="142" spans="2:4" x14ac:dyDescent="0.25">
      <c r="D142" s="2"/>
    </row>
    <row r="143" spans="2:4" x14ac:dyDescent="0.25">
      <c r="D143" s="2"/>
    </row>
    <row r="144" spans="2:4" x14ac:dyDescent="0.25">
      <c r="D144" s="2"/>
    </row>
    <row r="145" spans="4:4" x14ac:dyDescent="0.25">
      <c r="D145" s="2"/>
    </row>
    <row r="146" spans="4:4" x14ac:dyDescent="0.25">
      <c r="D146" s="2"/>
    </row>
    <row r="147" spans="4:4" x14ac:dyDescent="0.25">
      <c r="D147" s="2"/>
    </row>
    <row r="148" spans="4:4" x14ac:dyDescent="0.25">
      <c r="D148" s="2"/>
    </row>
    <row r="149" spans="4:4" x14ac:dyDescent="0.25">
      <c r="D149" s="2"/>
    </row>
    <row r="150" spans="4:4" x14ac:dyDescent="0.25">
      <c r="D150" s="2"/>
    </row>
    <row r="151" spans="4:4" x14ac:dyDescent="0.25">
      <c r="D151" s="2"/>
    </row>
    <row r="152" spans="4:4" x14ac:dyDescent="0.25">
      <c r="D152" s="2"/>
    </row>
    <row r="153" spans="4:4" x14ac:dyDescent="0.25">
      <c r="D153" s="2"/>
    </row>
    <row r="154" spans="4:4" x14ac:dyDescent="0.25">
      <c r="D154" s="2"/>
    </row>
    <row r="155" spans="4:4" x14ac:dyDescent="0.25">
      <c r="D155" s="2"/>
    </row>
    <row r="156" spans="4:4" x14ac:dyDescent="0.25">
      <c r="D156" s="2"/>
    </row>
    <row r="157" spans="4:4" x14ac:dyDescent="0.25">
      <c r="D157" s="2"/>
    </row>
    <row r="158" spans="4:4" x14ac:dyDescent="0.25">
      <c r="D158" s="2"/>
    </row>
    <row r="159" spans="4:4" x14ac:dyDescent="0.25">
      <c r="D159" s="2"/>
    </row>
    <row r="160" spans="4:4" x14ac:dyDescent="0.25">
      <c r="D160" s="2"/>
    </row>
    <row r="161" spans="2:7" x14ac:dyDescent="0.25">
      <c r="D161" s="2"/>
    </row>
    <row r="162" spans="2:7" x14ac:dyDescent="0.25">
      <c r="D162" s="4"/>
    </row>
    <row r="163" spans="2:7" x14ac:dyDescent="0.25">
      <c r="D163" s="2"/>
    </row>
    <row r="164" spans="2:7" x14ac:dyDescent="0.25">
      <c r="B164" s="5"/>
      <c r="C164" s="5"/>
      <c r="D164" s="5"/>
      <c r="E164" s="5"/>
      <c r="F164" s="5"/>
      <c r="G164" s="5"/>
    </row>
    <row r="165" spans="2:7" x14ac:dyDescent="0.25">
      <c r="B165" s="5"/>
      <c r="C165" s="5"/>
      <c r="D165" s="5"/>
      <c r="E165" s="5"/>
      <c r="F165" s="5"/>
      <c r="G165" s="5"/>
    </row>
    <row r="166" spans="2:7" x14ac:dyDescent="0.25">
      <c r="B166" s="5"/>
      <c r="C166" s="5"/>
      <c r="D166" s="5"/>
      <c r="E166" s="5"/>
      <c r="F166" s="5"/>
      <c r="G166" s="5"/>
    </row>
    <row r="167" spans="2:7" x14ac:dyDescent="0.25">
      <c r="B167" s="5"/>
      <c r="C167" s="5"/>
      <c r="D167" s="5"/>
      <c r="E167" s="5"/>
      <c r="F167" s="5"/>
      <c r="G167" s="5"/>
    </row>
    <row r="168" spans="2:7" x14ac:dyDescent="0.25">
      <c r="B168" s="5"/>
      <c r="C168" s="5"/>
      <c r="D168" s="5"/>
      <c r="E168" s="5"/>
      <c r="F168" s="5"/>
      <c r="G168" s="5"/>
    </row>
    <row r="169" spans="2:7" x14ac:dyDescent="0.25">
      <c r="B169" s="5"/>
      <c r="C169" s="5"/>
      <c r="D169" s="5"/>
      <c r="E169" s="5"/>
      <c r="F169" s="5"/>
      <c r="G169" s="5"/>
    </row>
    <row r="170" spans="2:7" x14ac:dyDescent="0.25">
      <c r="B170" s="5"/>
      <c r="C170" s="5"/>
      <c r="D170" s="5"/>
      <c r="E170" s="5"/>
      <c r="F170" s="5"/>
      <c r="G170" s="5"/>
    </row>
    <row r="171" spans="2:7" x14ac:dyDescent="0.25">
      <c r="B171" s="5"/>
      <c r="C171" s="5"/>
      <c r="D171" s="5"/>
      <c r="E171" s="5"/>
      <c r="F171" s="5"/>
      <c r="G171" s="5"/>
    </row>
    <row r="172" spans="2:7" x14ac:dyDescent="0.25">
      <c r="B172" s="5"/>
      <c r="C172" s="5"/>
      <c r="D172" s="5"/>
      <c r="E172" s="5"/>
      <c r="F172" s="5"/>
      <c r="G172" s="5"/>
    </row>
    <row r="173" spans="2:7" x14ac:dyDescent="0.25">
      <c r="B173" s="5"/>
      <c r="C173" s="5"/>
      <c r="D173" s="5"/>
      <c r="E173" s="5"/>
      <c r="F173" s="5"/>
      <c r="G173" s="5"/>
    </row>
    <row r="174" spans="2:7" x14ac:dyDescent="0.25">
      <c r="B174" s="5"/>
      <c r="C174" s="5"/>
      <c r="D174" s="5"/>
      <c r="E174" s="5"/>
      <c r="F174" s="5"/>
      <c r="G174" s="5"/>
    </row>
    <row r="175" spans="2:7" s="12" customFormat="1" ht="16.2" thickBot="1" x14ac:dyDescent="0.35">
      <c r="B175" s="12" t="s">
        <v>113</v>
      </c>
      <c r="C175" s="17"/>
      <c r="D175" s="17"/>
      <c r="E175" s="17"/>
      <c r="F175" s="17"/>
      <c r="G175" s="17"/>
    </row>
    <row r="176" spans="2:7" ht="13.8" thickTop="1" x14ac:dyDescent="0.25">
      <c r="B176" s="5"/>
      <c r="C176" s="5"/>
      <c r="D176" s="5"/>
      <c r="E176" s="5"/>
      <c r="F176" s="5"/>
      <c r="G176" s="5"/>
    </row>
    <row r="177" spans="2:7" x14ac:dyDescent="0.25">
      <c r="B177" s="5"/>
      <c r="C177" s="5"/>
      <c r="D177" s="5"/>
      <c r="E177" s="5"/>
      <c r="F177" s="5"/>
      <c r="G177" s="5"/>
    </row>
    <row r="178" spans="2:7" s="70" customFormat="1" ht="13.8" thickBot="1" x14ac:dyDescent="0.3">
      <c r="B178" s="73" t="s">
        <v>86</v>
      </c>
      <c r="C178" s="73"/>
      <c r="D178" s="73"/>
      <c r="E178" s="73"/>
      <c r="F178" s="73"/>
      <c r="G178" s="73"/>
    </row>
    <row r="179" spans="2:7" x14ac:dyDescent="0.25">
      <c r="B179" s="5"/>
      <c r="C179" s="5"/>
      <c r="D179" s="5"/>
      <c r="E179" s="5"/>
      <c r="F179" s="5"/>
      <c r="G179" s="5"/>
    </row>
    <row r="180" spans="2:7" ht="15.6" x14ac:dyDescent="0.3">
      <c r="B180" s="51" t="s">
        <v>87</v>
      </c>
      <c r="C180" s="5"/>
      <c r="D180" s="5"/>
      <c r="E180" s="5"/>
      <c r="F180" s="5"/>
      <c r="G180" s="5"/>
    </row>
    <row r="181" spans="2:7" x14ac:dyDescent="0.25">
      <c r="B181" s="5"/>
      <c r="C181" s="5"/>
      <c r="D181" s="5"/>
      <c r="E181" s="5"/>
      <c r="F181" s="5"/>
      <c r="G181" s="5"/>
    </row>
    <row r="182" spans="2:7" ht="13.8" x14ac:dyDescent="0.25">
      <c r="B182" s="45" t="s">
        <v>9</v>
      </c>
      <c r="C182" s="45" t="s">
        <v>91</v>
      </c>
      <c r="D182" s="46" t="s">
        <v>88</v>
      </c>
    </row>
    <row r="183" spans="2:7" x14ac:dyDescent="0.25">
      <c r="B183" s="18" t="s">
        <v>13</v>
      </c>
      <c r="C183" s="20">
        <v>0.18357999999999999</v>
      </c>
      <c r="D183" s="1" t="s">
        <v>90</v>
      </c>
    </row>
    <row r="184" spans="2:7" x14ac:dyDescent="0.25">
      <c r="B184" s="18" t="s">
        <v>61</v>
      </c>
      <c r="C184" s="20">
        <f>C183*5%</f>
        <v>9.1789999999999997E-3</v>
      </c>
      <c r="D184" s="1" t="s">
        <v>92</v>
      </c>
    </row>
    <row r="185" spans="2:7" x14ac:dyDescent="0.25">
      <c r="B185" s="18" t="s">
        <v>15</v>
      </c>
      <c r="C185" s="20">
        <v>0.24000000000000002</v>
      </c>
      <c r="D185" s="1" t="s">
        <v>90</v>
      </c>
    </row>
    <row r="186" spans="2:7" x14ac:dyDescent="0.25">
      <c r="B186" s="18" t="s">
        <v>14</v>
      </c>
      <c r="C186" s="20">
        <v>0.1</v>
      </c>
      <c r="D186" s="1" t="s">
        <v>93</v>
      </c>
    </row>
    <row r="187" spans="2:7" x14ac:dyDescent="0.25">
      <c r="B187" s="18" t="s">
        <v>24</v>
      </c>
      <c r="C187" s="20">
        <v>0</v>
      </c>
      <c r="D187" s="1" t="s">
        <v>89</v>
      </c>
    </row>
    <row r="188" spans="2:7" x14ac:dyDescent="0.25">
      <c r="B188" s="18" t="s">
        <v>25</v>
      </c>
      <c r="C188" s="20">
        <v>-1</v>
      </c>
      <c r="D188" s="1" t="s">
        <v>89</v>
      </c>
    </row>
    <row r="189" spans="2:7" x14ac:dyDescent="0.25">
      <c r="B189" s="5"/>
      <c r="C189" s="5"/>
      <c r="D189" s="5"/>
      <c r="E189" s="5"/>
      <c r="F189" s="5"/>
      <c r="G189" s="5"/>
    </row>
    <row r="190" spans="2:7" x14ac:dyDescent="0.25">
      <c r="B190" s="5"/>
      <c r="C190" s="5"/>
      <c r="D190" s="5"/>
      <c r="E190" s="5"/>
      <c r="F190" s="5"/>
      <c r="G190" s="5"/>
    </row>
    <row r="191" spans="2:7" x14ac:dyDescent="0.25">
      <c r="B191" s="5"/>
      <c r="C191" s="5"/>
      <c r="D191" s="5"/>
      <c r="E191" s="5"/>
      <c r="F191" s="5"/>
      <c r="G191" s="5"/>
    </row>
    <row r="192" spans="2:7" s="70" customFormat="1" ht="13.8" thickBot="1" x14ac:dyDescent="0.3">
      <c r="B192" s="73" t="s">
        <v>79</v>
      </c>
      <c r="C192" s="73"/>
      <c r="D192" s="73"/>
      <c r="E192" s="73"/>
      <c r="F192" s="73"/>
      <c r="G192" s="73"/>
    </row>
    <row r="193" spans="2:15" x14ac:dyDescent="0.25">
      <c r="B193" s="5"/>
      <c r="C193" s="5"/>
      <c r="D193" s="5"/>
      <c r="E193" s="5"/>
      <c r="F193" s="5"/>
      <c r="G193" s="5"/>
    </row>
    <row r="194" spans="2:15" ht="15.6" x14ac:dyDescent="0.3">
      <c r="B194" s="51" t="s">
        <v>130</v>
      </c>
      <c r="C194" s="5"/>
      <c r="D194" s="5"/>
      <c r="E194" s="5"/>
      <c r="F194" s="5"/>
      <c r="G194" s="5"/>
    </row>
    <row r="195" spans="2:15" x14ac:dyDescent="0.25">
      <c r="B195" s="5"/>
      <c r="C195" s="5"/>
      <c r="D195" s="5"/>
      <c r="E195" s="5"/>
      <c r="F195" s="5"/>
      <c r="G195" s="5"/>
    </row>
    <row r="196" spans="2:15" x14ac:dyDescent="0.25">
      <c r="D196" s="2"/>
    </row>
    <row r="197" spans="2:15" ht="15.6" x14ac:dyDescent="0.3">
      <c r="B197" s="74" t="s">
        <v>28</v>
      </c>
      <c r="C197" s="35" t="s">
        <v>36</v>
      </c>
      <c r="D197" s="35" t="s">
        <v>37</v>
      </c>
      <c r="F197" s="32" t="s">
        <v>30</v>
      </c>
      <c r="G197" s="33"/>
      <c r="H197" s="33"/>
      <c r="I197" s="34" t="s">
        <v>31</v>
      </c>
      <c r="J197" s="34"/>
      <c r="K197" s="35" t="s">
        <v>32</v>
      </c>
      <c r="L197" s="33"/>
      <c r="M197" s="36" t="s">
        <v>33</v>
      </c>
      <c r="N197" s="34"/>
      <c r="O197" s="35" t="s">
        <v>7</v>
      </c>
    </row>
    <row r="198" spans="2:15" ht="27.6" x14ac:dyDescent="0.25">
      <c r="B198" s="37" t="s">
        <v>29</v>
      </c>
      <c r="C198" s="38" t="str">
        <f>chosentech_1</f>
        <v>Electric vehicle</v>
      </c>
      <c r="D198" s="38" t="str">
        <f>chosentech_2</f>
        <v>ICE vehicle</v>
      </c>
      <c r="F198" s="37" t="s">
        <v>0</v>
      </c>
      <c r="G198" s="37" t="s">
        <v>21</v>
      </c>
      <c r="H198" s="37" t="s">
        <v>1</v>
      </c>
      <c r="I198" s="37" t="s">
        <v>11</v>
      </c>
      <c r="J198" s="37" t="s">
        <v>2</v>
      </c>
      <c r="K198" s="37" t="s">
        <v>5</v>
      </c>
      <c r="L198" s="37" t="s">
        <v>6</v>
      </c>
      <c r="M198" s="37" t="s">
        <v>34</v>
      </c>
      <c r="N198" s="37" t="s">
        <v>35</v>
      </c>
      <c r="O198" s="37" t="s">
        <v>7</v>
      </c>
    </row>
    <row r="199" spans="2:15" x14ac:dyDescent="0.25">
      <c r="B199" s="39" t="s">
        <v>27</v>
      </c>
      <c r="C199" s="40">
        <f>MATCH(C198,$F$198:$P$198,0)</f>
        <v>6</v>
      </c>
      <c r="D199" s="40">
        <f>MATCH(D198,$F$198:$P$198,0)</f>
        <v>7</v>
      </c>
      <c r="F199" s="18"/>
      <c r="G199" s="18"/>
      <c r="H199" s="18"/>
      <c r="I199" s="18"/>
      <c r="J199" s="18"/>
      <c r="K199" s="18"/>
      <c r="L199" s="18"/>
      <c r="M199" s="18"/>
      <c r="N199" s="18"/>
      <c r="O199" s="18"/>
    </row>
    <row r="200" spans="2:15" x14ac:dyDescent="0.25">
      <c r="B200" s="41" t="s">
        <v>51</v>
      </c>
      <c r="C200" s="29">
        <v>1</v>
      </c>
      <c r="D200" s="18">
        <f>IF(hold_const="Input",1,IF(hold_const="Carbon",INDEX($F$203:$P$203,$C$199)/$D$203,INDEX($F$208:$P$208,$C$199)/$D$208))</f>
        <v>2.340465</v>
      </c>
      <c r="F200" s="19">
        <v>1</v>
      </c>
      <c r="G200" s="19"/>
      <c r="H200" s="19"/>
      <c r="I200" s="19"/>
      <c r="J200" s="19"/>
      <c r="K200" s="19"/>
      <c r="L200" s="19"/>
      <c r="M200" s="19"/>
      <c r="N200" s="19"/>
      <c r="O200" s="19"/>
    </row>
    <row r="201" spans="2:15" x14ac:dyDescent="0.25">
      <c r="B201" s="41" t="s">
        <v>3</v>
      </c>
      <c r="C201" s="18" t="str">
        <f>INDEX($F201:$O201,C$199)</f>
        <v>kWh Electricity</v>
      </c>
      <c r="D201" s="18" t="str">
        <f>INDEX($F201:$O201,D$199)</f>
        <v>kWh Petrol</v>
      </c>
      <c r="F201" s="20" t="s">
        <v>13</v>
      </c>
      <c r="G201" s="20" t="s">
        <v>61</v>
      </c>
      <c r="H201" s="20" t="s">
        <v>24</v>
      </c>
      <c r="I201" s="20" t="s">
        <v>13</v>
      </c>
      <c r="J201" s="20" t="s">
        <v>14</v>
      </c>
      <c r="K201" s="20" t="s">
        <v>14</v>
      </c>
      <c r="L201" s="20" t="s">
        <v>15</v>
      </c>
      <c r="M201" s="20" t="s">
        <v>13</v>
      </c>
      <c r="N201" s="20" t="s">
        <v>13</v>
      </c>
      <c r="O201" s="20" t="s">
        <v>67</v>
      </c>
    </row>
    <row r="202" spans="2:15" x14ac:dyDescent="0.25">
      <c r="B202" s="41" t="s">
        <v>18</v>
      </c>
      <c r="C202" s="24" t="str">
        <f>ROUND(C200,2)&amp; C201</f>
        <v>1kWh Electricity</v>
      </c>
      <c r="D202" s="24" t="str">
        <f>ROUND(D200,2)&amp; D201</f>
        <v>2.34kWh Petrol</v>
      </c>
      <c r="F202" s="21"/>
      <c r="G202" s="21"/>
      <c r="H202" s="21"/>
      <c r="I202" s="21"/>
      <c r="J202" s="21"/>
      <c r="K202" s="21"/>
      <c r="L202" s="21"/>
      <c r="M202" s="21"/>
      <c r="N202" s="21"/>
      <c r="O202" s="21"/>
    </row>
    <row r="203" spans="2:15" x14ac:dyDescent="0.25">
      <c r="B203" s="41" t="s">
        <v>10</v>
      </c>
      <c r="C203" s="42">
        <f>INDEX($F203:$P203,C$199)</f>
        <v>0.1</v>
      </c>
      <c r="D203" s="42">
        <f>INDEX($F203:$P203,D$199)</f>
        <v>0.24000000000000002</v>
      </c>
      <c r="F203" s="22">
        <f t="shared" ref="F203:O203" si="0">INDEX($C$183:$C$188,MATCH(F201,$B$183:$B$188,0))</f>
        <v>0.18357999999999999</v>
      </c>
      <c r="G203" s="22">
        <f t="shared" si="0"/>
        <v>9.1789999999999997E-3</v>
      </c>
      <c r="H203" s="22">
        <f t="shared" si="0"/>
        <v>0</v>
      </c>
      <c r="I203" s="22">
        <f t="shared" si="0"/>
        <v>0.18357999999999999</v>
      </c>
      <c r="J203" s="22">
        <f t="shared" si="0"/>
        <v>0.1</v>
      </c>
      <c r="K203" s="22">
        <f t="shared" si="0"/>
        <v>0.1</v>
      </c>
      <c r="L203" s="22">
        <f t="shared" si="0"/>
        <v>0.24000000000000002</v>
      </c>
      <c r="M203" s="22">
        <f t="shared" si="0"/>
        <v>0.18357999999999999</v>
      </c>
      <c r="N203" s="22">
        <f t="shared" si="0"/>
        <v>0.18357999999999999</v>
      </c>
      <c r="O203" s="22">
        <f t="shared" si="0"/>
        <v>-1</v>
      </c>
    </row>
    <row r="204" spans="2:15" x14ac:dyDescent="0.25">
      <c r="B204" s="41" t="s">
        <v>78</v>
      </c>
      <c r="C204" s="42" t="str">
        <f>C202 &amp;CHAR(13) &amp; CHAR(10) &amp; " (" &amp; ROUND(C203,2)&amp;"kgCO2/kWh)"</f>
        <v>1kWh Electricity_x000D_
 (0.1kgCO2/kWh)</v>
      </c>
      <c r="D204" s="42" t="str">
        <f>IFERROR(D202 &amp;CHAR(13) &amp; CHAR(10) &amp; " (" &amp; ROUND(D203,2)&amp;"kgCO2/kWh)", "No possible amount of inputs amount of carbon emissions")</f>
        <v>2.34kWh Petrol_x000D_
 (0.24kgCO2/kWh)</v>
      </c>
      <c r="F204" s="22"/>
      <c r="G204" s="22"/>
      <c r="H204" s="22"/>
      <c r="I204" s="22"/>
      <c r="J204" s="22"/>
      <c r="K204" s="22"/>
      <c r="L204" s="22"/>
      <c r="M204" s="22"/>
      <c r="N204" s="22"/>
      <c r="O204" s="22"/>
    </row>
    <row r="205" spans="2:15" x14ac:dyDescent="0.25">
      <c r="B205" s="41" t="s">
        <v>52</v>
      </c>
      <c r="C205" s="42">
        <f>C203*C200</f>
        <v>0.1</v>
      </c>
      <c r="D205" s="42">
        <f>D203*D200</f>
        <v>0.56171160000000009</v>
      </c>
      <c r="F205" s="23"/>
      <c r="G205" s="22"/>
      <c r="H205" s="22"/>
      <c r="I205" s="22"/>
      <c r="J205" s="22"/>
      <c r="K205" s="22"/>
      <c r="L205" s="22"/>
      <c r="M205" s="22"/>
      <c r="N205" s="22"/>
      <c r="O205" s="22"/>
    </row>
    <row r="206" spans="2:15" x14ac:dyDescent="0.25">
      <c r="B206" s="41" t="s">
        <v>19</v>
      </c>
      <c r="C206" s="24" t="str">
        <f>ROUND(C205,2)&amp; "kg CO2"</f>
        <v>0.1kg CO2</v>
      </c>
      <c r="D206" s="24" t="str">
        <f>IFERROR(ROUND(D205,2)&amp; "kg CO2", "No carbon available")</f>
        <v>0.56kg CO2</v>
      </c>
      <c r="F206" s="24"/>
      <c r="G206" s="24"/>
      <c r="H206" s="24"/>
      <c r="I206" s="24"/>
      <c r="J206" s="24"/>
      <c r="K206" s="24"/>
      <c r="L206" s="24"/>
      <c r="M206" s="24"/>
      <c r="N206" s="24"/>
      <c r="O206" s="24"/>
    </row>
    <row r="207" spans="2:15" x14ac:dyDescent="0.25">
      <c r="B207" s="41" t="s">
        <v>4</v>
      </c>
      <c r="C207" s="18" t="str">
        <f>INDEX($F207:$P207,C$199)</f>
        <v>km Travel</v>
      </c>
      <c r="D207" s="18" t="str">
        <f>INDEX($F207:$P207,D$199)</f>
        <v>km Travel</v>
      </c>
      <c r="F207" s="20" t="s">
        <v>14</v>
      </c>
      <c r="G207" s="20" t="s">
        <v>14</v>
      </c>
      <c r="H207" s="20" t="s">
        <v>14</v>
      </c>
      <c r="I207" s="20" t="s">
        <v>16</v>
      </c>
      <c r="J207" s="20" t="s">
        <v>16</v>
      </c>
      <c r="K207" s="20" t="s">
        <v>17</v>
      </c>
      <c r="L207" s="20" t="s">
        <v>17</v>
      </c>
      <c r="M207" s="20" t="s">
        <v>72</v>
      </c>
      <c r="N207" s="20" t="s">
        <v>72</v>
      </c>
      <c r="O207" s="20" t="s">
        <v>26</v>
      </c>
    </row>
    <row r="208" spans="2:15" x14ac:dyDescent="0.25">
      <c r="B208" s="41" t="s">
        <v>8</v>
      </c>
      <c r="C208" s="42">
        <f>INDEX($F208:$P208,C$199)</f>
        <v>5</v>
      </c>
      <c r="D208" s="42">
        <f>INDEX($F208:$P208,D$199)</f>
        <v>2.1363276101116657</v>
      </c>
      <c r="F208" s="25">
        <v>0.6</v>
      </c>
      <c r="G208" s="25">
        <v>0.55000000000000004</v>
      </c>
      <c r="H208" s="26">
        <v>1</v>
      </c>
      <c r="I208" s="25">
        <v>0.8</v>
      </c>
      <c r="J208" s="26">
        <v>2.5</v>
      </c>
      <c r="K208" s="26">
        <v>5</v>
      </c>
      <c r="L208" s="27">
        <v>2.1363276101116657</v>
      </c>
      <c r="M208" s="27">
        <f>1/(10000/365)</f>
        <v>3.6499999999999998E-2</v>
      </c>
      <c r="N208" s="27">
        <f>1/(15000/365)</f>
        <v>2.4333333333333335E-2</v>
      </c>
      <c r="O208" s="26">
        <v>1</v>
      </c>
    </row>
    <row r="209" spans="1:16" x14ac:dyDescent="0.25">
      <c r="B209" s="41" t="s">
        <v>4</v>
      </c>
      <c r="C209" s="42">
        <f>C208*C200</f>
        <v>5</v>
      </c>
      <c r="D209" s="42">
        <f>D208*D200</f>
        <v>5</v>
      </c>
      <c r="F209" s="25"/>
      <c r="G209" s="25"/>
      <c r="H209" s="26"/>
      <c r="I209" s="25"/>
      <c r="J209" s="26"/>
      <c r="K209" s="26"/>
      <c r="L209" s="27"/>
      <c r="M209" s="27"/>
      <c r="N209" s="27"/>
      <c r="O209" s="26"/>
    </row>
    <row r="210" spans="1:16" x14ac:dyDescent="0.25">
      <c r="B210" s="41" t="s">
        <v>20</v>
      </c>
      <c r="C210" s="24" t="str">
        <f>ROUND(C209,2)&amp; C207</f>
        <v>5km Travel</v>
      </c>
      <c r="D210" s="24" t="str">
        <f>IFERROR(ROUND(D209,2)&amp; D207, "No output available")</f>
        <v>5km Travel</v>
      </c>
      <c r="F210" s="24"/>
      <c r="G210" s="24"/>
      <c r="H210" s="24"/>
      <c r="I210" s="24"/>
      <c r="J210" s="24"/>
      <c r="K210" s="24"/>
      <c r="L210" s="24"/>
      <c r="M210" s="24"/>
      <c r="N210" s="24"/>
      <c r="O210" s="24"/>
    </row>
    <row r="211" spans="1:16" x14ac:dyDescent="0.25">
      <c r="B211" s="41" t="s">
        <v>22</v>
      </c>
      <c r="C211" s="23">
        <f>C203/C208</f>
        <v>0.02</v>
      </c>
      <c r="D211" s="23">
        <f>D203/D208</f>
        <v>0.11234232000000001</v>
      </c>
      <c r="F211" s="23"/>
      <c r="G211" s="23"/>
      <c r="H211" s="23"/>
      <c r="I211" s="23"/>
      <c r="J211" s="23"/>
      <c r="K211" s="23"/>
      <c r="L211" s="23"/>
      <c r="M211" s="23"/>
      <c r="N211" s="23"/>
      <c r="O211" s="23"/>
    </row>
    <row r="212" spans="1:16" x14ac:dyDescent="0.25">
      <c r="B212" s="41" t="s">
        <v>12</v>
      </c>
      <c r="C212" s="23">
        <f>(int_standard-C203)</f>
        <v>-0.05</v>
      </c>
      <c r="D212" s="23">
        <f>(int_standard-D203)</f>
        <v>-0.19</v>
      </c>
      <c r="F212" s="23">
        <f t="shared" ref="F212:O212" si="1">(int_standard-F203)</f>
        <v>-0.13357999999999998</v>
      </c>
      <c r="G212" s="23">
        <f t="shared" si="1"/>
        <v>4.0821000000000003E-2</v>
      </c>
      <c r="H212" s="23">
        <f t="shared" si="1"/>
        <v>0.05</v>
      </c>
      <c r="I212" s="23">
        <f t="shared" si="1"/>
        <v>-0.13357999999999998</v>
      </c>
      <c r="J212" s="23">
        <f t="shared" si="1"/>
        <v>-0.05</v>
      </c>
      <c r="K212" s="23">
        <f t="shared" si="1"/>
        <v>-0.05</v>
      </c>
      <c r="L212" s="23">
        <f t="shared" si="1"/>
        <v>-0.19</v>
      </c>
      <c r="M212" s="23">
        <f t="shared" si="1"/>
        <v>-0.13357999999999998</v>
      </c>
      <c r="N212" s="23">
        <f t="shared" si="1"/>
        <v>-0.13357999999999998</v>
      </c>
      <c r="O212" s="23">
        <f t="shared" si="1"/>
        <v>1.05</v>
      </c>
    </row>
    <row r="213" spans="1:16" ht="13.5" customHeight="1" x14ac:dyDescent="0.25">
      <c r="A213" s="6"/>
      <c r="B213" s="41" t="s">
        <v>53</v>
      </c>
      <c r="C213" s="22">
        <f>C212*C200</f>
        <v>-0.05</v>
      </c>
      <c r="D213" s="22">
        <f>D212*D200</f>
        <v>-0.44468835000000001</v>
      </c>
      <c r="F213" s="22"/>
      <c r="G213" s="22"/>
      <c r="H213" s="22"/>
      <c r="I213" s="22"/>
      <c r="J213" s="22"/>
      <c r="K213" s="22"/>
      <c r="L213" s="22"/>
      <c r="M213" s="22"/>
      <c r="N213" s="22"/>
      <c r="O213" s="22"/>
    </row>
    <row r="214" spans="1:16" s="5" customFormat="1" ht="39.6" x14ac:dyDescent="0.25">
      <c r="B214" s="43" t="s">
        <v>23</v>
      </c>
      <c r="C214" s="28" t="str">
        <f>IF(C203&lt;int_standard,"Emissions intensity is below the " &amp; ROUND(int_standard,2) &amp; "kgCO2/kWh standard",IF(C203&gt;int_standard,"Emissions intensity is above the " &amp; ROUND(int_standard,2) &amp; "kgCO2/kWh standard","Emissions intensity is at the " &amp; ROUND(int_standard,2) &amp; "kgCO2/kWh standard")) &amp; CHAR(13) &amp; CHAR(10) &amp; TEXT(ABS(C213),"0.00")&amp; IF(C213&lt; 0," kg credits need to be bought", " kg credits are earned")</f>
        <v>Emissions intensity is above the 0.05kgCO2/kWh standard_x000D_
0.05 kg credits need to be bought</v>
      </c>
      <c r="D214" s="28" t="str">
        <f>IFERROR(IF(D203&lt;int_standard,"Emissions intensity is below the " &amp; ROUND(int_standard,2) &amp; "kgCO2/kWh standard",IF(D203&gt;int_standard,"Emissions intensity is above the " &amp; ROUND(int_standard,2) &amp; "kgCO2/kWh standard","Emissions intensity is at the " &amp; ROUND(int_standard,2) &amp; "kgCO2/kWh standard")) &amp; CHAR(13) &amp; CHAR(10) &amp; TEXT(ABS(D213),"0.00")&amp; IF(D213&lt; 0," kg credits need to be bought", " kg credits are earned"), "No credits available")</f>
        <v>Emissions intensity is above the 0.05kgCO2/kWh standard_x000D_
0.44 kg credits need to be bought</v>
      </c>
      <c r="F214" s="28"/>
      <c r="G214" s="28"/>
      <c r="H214" s="28"/>
      <c r="I214" s="28"/>
      <c r="J214" s="28"/>
      <c r="K214" s="28"/>
      <c r="L214" s="28"/>
      <c r="M214" s="28"/>
      <c r="N214" s="28"/>
      <c r="O214" s="28"/>
    </row>
    <row r="215" spans="1:16" x14ac:dyDescent="0.25">
      <c r="A215" s="5"/>
      <c r="B215" s="43" t="s">
        <v>62</v>
      </c>
      <c r="C215" s="29">
        <f>C212*-1</f>
        <v>0.05</v>
      </c>
      <c r="D215" s="29">
        <f>D212*-1</f>
        <v>0.19</v>
      </c>
      <c r="F215" s="28"/>
      <c r="G215" s="28"/>
      <c r="H215" s="28"/>
      <c r="I215" s="28"/>
      <c r="J215" s="28"/>
      <c r="K215" s="28"/>
      <c r="L215" s="28"/>
      <c r="M215" s="28"/>
      <c r="N215" s="28"/>
      <c r="O215" s="28"/>
    </row>
    <row r="216" spans="1:16" x14ac:dyDescent="0.25">
      <c r="A216" s="5"/>
      <c r="B216" s="43" t="s">
        <v>23</v>
      </c>
      <c r="C216" s="24" t="str">
        <f>ROUND(C215,2)&amp; "kg of credits per 1"&amp;C201 &amp; " used"</f>
        <v>0.05kg of credits per 1kWh Electricity used</v>
      </c>
      <c r="D216" s="24" t="str">
        <f>ROUND(D215,2)&amp; "kg of credits per 1"&amp;D201 &amp; " used"</f>
        <v>0.19kg of credits per 1kWh Petrol used</v>
      </c>
      <c r="F216" s="28"/>
      <c r="G216" s="28"/>
      <c r="H216" s="28"/>
      <c r="I216" s="28"/>
      <c r="J216" s="28"/>
      <c r="K216" s="28"/>
      <c r="L216" s="28"/>
      <c r="M216" s="28"/>
      <c r="N216" s="28"/>
      <c r="O216" s="28"/>
    </row>
    <row r="217" spans="1:16" x14ac:dyDescent="0.25">
      <c r="A217" s="5"/>
      <c r="B217" s="43" t="s">
        <v>63</v>
      </c>
      <c r="C217" s="29">
        <f>(C213*-1)/C209</f>
        <v>0.01</v>
      </c>
      <c r="D217" s="29">
        <f>IFERROR((D213*-1)/D209,"")</f>
        <v>8.8937669999999996E-2</v>
      </c>
      <c r="F217" s="28"/>
      <c r="G217" s="28"/>
      <c r="H217" s="28"/>
      <c r="I217" s="28"/>
      <c r="J217" s="28"/>
      <c r="K217" s="28"/>
      <c r="L217" s="28"/>
      <c r="M217" s="28"/>
      <c r="N217" s="28"/>
      <c r="O217" s="28"/>
    </row>
    <row r="218" spans="1:16" x14ac:dyDescent="0.25">
      <c r="A218" s="5"/>
      <c r="B218" s="43" t="s">
        <v>23</v>
      </c>
      <c r="C218" s="24" t="str">
        <f>ROUND(C217,2)&amp; "kg of credits per 1"&amp;C207 &amp; " produced"</f>
        <v>0.01kg of credits per 1km Travel produced</v>
      </c>
      <c r="D218" s="24" t="str">
        <f>IFERROR( ROUND(D217,2)&amp; "kg of credits per 1"&amp;D207 &amp; " produced", "No credits available")</f>
        <v>0.09kg of credits per 1km Travel produced</v>
      </c>
      <c r="F218" s="28"/>
      <c r="G218" s="28"/>
      <c r="H218" s="28"/>
      <c r="I218" s="28"/>
      <c r="J218" s="28"/>
      <c r="K218" s="28"/>
      <c r="L218" s="28"/>
      <c r="M218" s="28"/>
      <c r="N218" s="28"/>
      <c r="O218" s="28"/>
    </row>
    <row r="219" spans="1:16" x14ac:dyDescent="0.25">
      <c r="A219" s="5"/>
      <c r="B219" s="43" t="s">
        <v>64</v>
      </c>
      <c r="C219" s="29">
        <f>(C213*-1)/C205</f>
        <v>0.5</v>
      </c>
      <c r="D219" s="29">
        <f>(D213*-1)/D205</f>
        <v>0.79166666666666652</v>
      </c>
      <c r="F219" s="29">
        <f>IF(F203&lt;&gt;0,(F212*-1)/F203,-100)</f>
        <v>0.72763917638086928</v>
      </c>
      <c r="G219" s="29">
        <f t="shared" ref="G219:O219" si="2">IF(G203&lt;&gt;0,(G212*-1)/G203,-100)</f>
        <v>-4.4472164723826131</v>
      </c>
      <c r="H219" s="29">
        <f t="shared" si="2"/>
        <v>-100</v>
      </c>
      <c r="I219" s="29">
        <f t="shared" si="2"/>
        <v>0.72763917638086928</v>
      </c>
      <c r="J219" s="29">
        <f t="shared" si="2"/>
        <v>0.5</v>
      </c>
      <c r="K219" s="29">
        <f t="shared" si="2"/>
        <v>0.5</v>
      </c>
      <c r="L219" s="29">
        <f t="shared" si="2"/>
        <v>0.79166666666666663</v>
      </c>
      <c r="M219" s="29">
        <f t="shared" si="2"/>
        <v>0.72763917638086928</v>
      </c>
      <c r="N219" s="29">
        <f t="shared" si="2"/>
        <v>0.72763917638086928</v>
      </c>
      <c r="O219" s="29">
        <f t="shared" si="2"/>
        <v>1.05</v>
      </c>
    </row>
    <row r="220" spans="1:16" x14ac:dyDescent="0.25">
      <c r="A220" s="5"/>
      <c r="B220" s="43" t="s">
        <v>76</v>
      </c>
      <c r="C220" s="29"/>
      <c r="D220" s="29"/>
      <c r="F220" s="29">
        <f>RANK(F219,$F$219:$O$219,0)+COUNTIF($F219:F219,F219)-1</f>
        <v>3</v>
      </c>
      <c r="G220" s="29">
        <f>RANK(G219,$F$219:$O$219,0)+COUNTIF($F219:G219,G219)-1</f>
        <v>9</v>
      </c>
      <c r="H220" s="29">
        <f>RANK(H219,$F$219:$O$219,0)+COUNTIF($F219:H219,H219)-1</f>
        <v>10</v>
      </c>
      <c r="I220" s="29">
        <f>RANK(I219,$F$219:$O$219,0)+COUNTIF($F219:I219,I219)-1</f>
        <v>4</v>
      </c>
      <c r="J220" s="29">
        <f>RANK(J219,$F$219:$O$219,0)+COUNTIF($F219:J219,J219)-1</f>
        <v>7</v>
      </c>
      <c r="K220" s="29">
        <f>RANK(K219,$F$219:$O$219,0)+COUNTIF($F219:K219,K219)-1</f>
        <v>8</v>
      </c>
      <c r="L220" s="29">
        <f>RANK(L219,$F$219:$O$219,0)+COUNTIF($F219:L219,L219)-1</f>
        <v>2</v>
      </c>
      <c r="M220" s="29">
        <f>RANK(M219,$F$219:$O$219,0)+COUNTIF($F219:M219,M219)-1</f>
        <v>5</v>
      </c>
      <c r="N220" s="29">
        <f>RANK(N219,$F$219:$O$219,0)+COUNTIF($F219:N219,N219)-1</f>
        <v>6</v>
      </c>
      <c r="O220" s="29">
        <f>RANK(O219,$F$219:$O$219,0)+COUNTIF($F219:O219,O219)-1</f>
        <v>1</v>
      </c>
    </row>
    <row r="221" spans="1:16" x14ac:dyDescent="0.25">
      <c r="A221" s="5"/>
      <c r="B221" s="43"/>
      <c r="C221" s="24" t="str">
        <f>IFERROR(ROUND(C219,2)&amp; "kg of credits per 1kgCO2 emitted","-No carbon emissions-")</f>
        <v>0.5kg of credits per 1kgCO2 emitted</v>
      </c>
      <c r="D221" s="24" t="str">
        <f>IFERROR(ROUND(D219,2)&amp; "kg of credits per 1kgCO2 emitted","-No carbon emissions-")</f>
        <v>0.79kg of credits per 1kgCO2 emitted</v>
      </c>
      <c r="F221" s="28"/>
      <c r="G221" s="28"/>
      <c r="H221" s="28"/>
      <c r="I221" s="28"/>
      <c r="J221" s="28"/>
      <c r="K221" s="28"/>
      <c r="L221" s="28"/>
      <c r="M221" s="28"/>
      <c r="N221" s="28"/>
      <c r="O221" s="28"/>
    </row>
    <row r="222" spans="1:16" x14ac:dyDescent="0.25">
      <c r="B222" s="43" t="s">
        <v>54</v>
      </c>
      <c r="C222" s="29" t="str">
        <f t="shared" ref="C222:D224" si="3">INDEX($F222:$P222,C$199)</f>
        <v>Electricity</v>
      </c>
      <c r="D222" s="29" t="str">
        <f t="shared" si="3"/>
        <v>Petrol</v>
      </c>
      <c r="F222" s="30" t="s">
        <v>38</v>
      </c>
      <c r="G222" s="30" t="s">
        <v>38</v>
      </c>
      <c r="H222" s="30" t="s">
        <v>40</v>
      </c>
      <c r="I222" s="30" t="s">
        <v>38</v>
      </c>
      <c r="J222" s="30" t="s">
        <v>39</v>
      </c>
      <c r="K222" s="30" t="s">
        <v>39</v>
      </c>
      <c r="L222" s="30" t="s">
        <v>56</v>
      </c>
      <c r="M222" s="30" t="s">
        <v>38</v>
      </c>
      <c r="N222" s="30" t="s">
        <v>38</v>
      </c>
      <c r="O222" s="30" t="s">
        <v>44</v>
      </c>
    </row>
    <row r="223" spans="1:16" x14ac:dyDescent="0.25">
      <c r="B223" s="41" t="s">
        <v>58</v>
      </c>
      <c r="C223" s="29" t="str">
        <f t="shared" si="3"/>
        <v>Travel</v>
      </c>
      <c r="D223" s="29" t="str">
        <f t="shared" si="3"/>
        <v>Travel</v>
      </c>
      <c r="E223" s="3"/>
      <c r="F223" s="31" t="s">
        <v>39</v>
      </c>
      <c r="G223" s="31" t="s">
        <v>39</v>
      </c>
      <c r="H223" s="31" t="s">
        <v>39</v>
      </c>
      <c r="I223" s="31" t="s">
        <v>41</v>
      </c>
      <c r="J223" s="31" t="s">
        <v>41</v>
      </c>
      <c r="K223" s="20" t="s">
        <v>43</v>
      </c>
      <c r="L223" s="20" t="s">
        <v>43</v>
      </c>
      <c r="M223" s="31" t="s">
        <v>42</v>
      </c>
      <c r="N223" s="31" t="s">
        <v>42</v>
      </c>
      <c r="O223" s="31" t="s">
        <v>44</v>
      </c>
      <c r="P223" s="3"/>
    </row>
    <row r="224" spans="1:16" x14ac:dyDescent="0.25">
      <c r="B224" s="18" t="s">
        <v>70</v>
      </c>
      <c r="C224" s="29" t="str">
        <f t="shared" si="3"/>
        <v>Car</v>
      </c>
      <c r="D224" s="29" t="str">
        <f t="shared" si="3"/>
        <v>Car</v>
      </c>
      <c r="F224" s="20" t="s">
        <v>46</v>
      </c>
      <c r="G224" s="20" t="s">
        <v>46</v>
      </c>
      <c r="H224" s="20" t="s">
        <v>1</v>
      </c>
      <c r="I224" s="20" t="s">
        <v>45</v>
      </c>
      <c r="J224" s="20" t="s">
        <v>71</v>
      </c>
      <c r="K224" s="20" t="s">
        <v>48</v>
      </c>
      <c r="L224" s="20" t="s">
        <v>48</v>
      </c>
      <c r="M224" s="20" t="s">
        <v>47</v>
      </c>
      <c r="N224" s="20" t="s">
        <v>47</v>
      </c>
      <c r="O224" s="20" t="s">
        <v>71</v>
      </c>
    </row>
    <row r="230" spans="2:7" x14ac:dyDescent="0.25">
      <c r="B230" s="44" t="s">
        <v>81</v>
      </c>
      <c r="C230" s="44"/>
      <c r="D230" s="44"/>
      <c r="E230" s="44"/>
      <c r="F230" s="44"/>
      <c r="G230" s="44"/>
    </row>
    <row r="231" spans="2:7" x14ac:dyDescent="0.25">
      <c r="B231" s="41" t="s">
        <v>77</v>
      </c>
      <c r="C231" s="41" t="s">
        <v>82</v>
      </c>
      <c r="D231" s="41" t="s">
        <v>83</v>
      </c>
      <c r="E231" s="43" t="s">
        <v>115</v>
      </c>
      <c r="F231" s="43" t="str">
        <f>int_standard &amp; "kgCO2/kWh standard"</f>
        <v>0.05kgCO2/kWh standard</v>
      </c>
      <c r="G231" s="41" t="s">
        <v>84</v>
      </c>
    </row>
    <row r="232" spans="2:7" x14ac:dyDescent="0.25">
      <c r="B232" s="18">
        <v>1</v>
      </c>
      <c r="C232" s="18">
        <f>MATCH(B232,$F$220:$O$220,0)</f>
        <v>10</v>
      </c>
      <c r="D232" s="18" t="str">
        <f>IF(G232=-100,"",INDEX($F$198:$O$198,C232))</f>
        <v>Direct air capture</v>
      </c>
      <c r="E232" s="18">
        <f>IF(G232=-100,NA(),1)</f>
        <v>1</v>
      </c>
      <c r="F232" s="18">
        <f>IF(G232=-100,NA(),G232)</f>
        <v>1.05</v>
      </c>
      <c r="G232" s="18">
        <f>INDEX($F$219:$O$219,C232)</f>
        <v>1.05</v>
      </c>
    </row>
    <row r="233" spans="2:7" x14ac:dyDescent="0.25">
      <c r="B233" s="18">
        <v>2</v>
      </c>
      <c r="C233" s="18">
        <f t="shared" ref="C233:C241" si="4">MATCH(B233,$F$220:$O$220,0)</f>
        <v>7</v>
      </c>
      <c r="D233" s="18" t="str">
        <f t="shared" ref="D233:D241" si="5">IF(G233=-100,"",INDEX($F$198:$O$198,C233))</f>
        <v>ICE vehicle</v>
      </c>
      <c r="E233" s="18">
        <f t="shared" ref="E233:E241" si="6">IF(G233=-100,NA(),1)</f>
        <v>1</v>
      </c>
      <c r="F233" s="18">
        <f t="shared" ref="F233:F241" si="7">IF(G233=-100,NA(),G233)</f>
        <v>0.79166666666666663</v>
      </c>
      <c r="G233" s="18">
        <f t="shared" ref="G233:G241" si="8">INDEX($F$219:$O$219,C233)</f>
        <v>0.79166666666666663</v>
      </c>
    </row>
    <row r="234" spans="2:7" x14ac:dyDescent="0.25">
      <c r="B234" s="18">
        <v>3</v>
      </c>
      <c r="C234" s="18">
        <f t="shared" si="4"/>
        <v>1</v>
      </c>
      <c r="D234" s="18" t="str">
        <f t="shared" si="5"/>
        <v>CCGT</v>
      </c>
      <c r="E234" s="18">
        <f t="shared" si="6"/>
        <v>1</v>
      </c>
      <c r="F234" s="18">
        <f t="shared" si="7"/>
        <v>0.72763917638086928</v>
      </c>
      <c r="G234" s="18">
        <f t="shared" si="8"/>
        <v>0.72763917638086928</v>
      </c>
    </row>
    <row r="235" spans="2:7" x14ac:dyDescent="0.25">
      <c r="B235" s="18">
        <v>4</v>
      </c>
      <c r="C235" s="18">
        <f t="shared" si="4"/>
        <v>4</v>
      </c>
      <c r="D235" s="18" t="str">
        <f t="shared" si="5"/>
        <v>Gas boiler</v>
      </c>
      <c r="E235" s="18">
        <f t="shared" si="6"/>
        <v>1</v>
      </c>
      <c r="F235" s="18">
        <f t="shared" si="7"/>
        <v>0.72763917638086928</v>
      </c>
      <c r="G235" s="18">
        <f t="shared" si="8"/>
        <v>0.72763917638086928</v>
      </c>
    </row>
    <row r="236" spans="2:7" x14ac:dyDescent="0.25">
      <c r="B236" s="18">
        <v>5</v>
      </c>
      <c r="C236" s="18">
        <f t="shared" si="4"/>
        <v>8</v>
      </c>
      <c r="D236" s="18" t="str">
        <f t="shared" si="5"/>
        <v>Gas boiler (well insulated house)</v>
      </c>
      <c r="E236" s="18">
        <f t="shared" si="6"/>
        <v>1</v>
      </c>
      <c r="F236" s="18">
        <f t="shared" si="7"/>
        <v>0.72763917638086928</v>
      </c>
      <c r="G236" s="18">
        <f t="shared" si="8"/>
        <v>0.72763917638086928</v>
      </c>
    </row>
    <row r="237" spans="2:7" x14ac:dyDescent="0.25">
      <c r="B237" s="18">
        <v>6</v>
      </c>
      <c r="C237" s="18">
        <f t="shared" si="4"/>
        <v>9</v>
      </c>
      <c r="D237" s="18" t="str">
        <f t="shared" si="5"/>
        <v>Gas boiler (poorly insulated house)</v>
      </c>
      <c r="E237" s="18">
        <f t="shared" si="6"/>
        <v>1</v>
      </c>
      <c r="F237" s="18">
        <f t="shared" si="7"/>
        <v>0.72763917638086928</v>
      </c>
      <c r="G237" s="18">
        <f t="shared" si="8"/>
        <v>0.72763917638086928</v>
      </c>
    </row>
    <row r="238" spans="2:7" x14ac:dyDescent="0.25">
      <c r="B238" s="18">
        <v>7</v>
      </c>
      <c r="C238" s="18">
        <f t="shared" si="4"/>
        <v>5</v>
      </c>
      <c r="D238" s="18" t="str">
        <f t="shared" si="5"/>
        <v>Heat pump</v>
      </c>
      <c r="E238" s="18">
        <f t="shared" si="6"/>
        <v>1</v>
      </c>
      <c r="F238" s="18">
        <f t="shared" si="7"/>
        <v>0.5</v>
      </c>
      <c r="G238" s="18">
        <f t="shared" si="8"/>
        <v>0.5</v>
      </c>
    </row>
    <row r="239" spans="2:7" x14ac:dyDescent="0.25">
      <c r="B239" s="18">
        <v>8</v>
      </c>
      <c r="C239" s="18">
        <f t="shared" si="4"/>
        <v>6</v>
      </c>
      <c r="D239" s="18" t="str">
        <f t="shared" si="5"/>
        <v>Electric vehicle</v>
      </c>
      <c r="E239" s="18">
        <f t="shared" si="6"/>
        <v>1</v>
      </c>
      <c r="F239" s="18">
        <f t="shared" si="7"/>
        <v>0.5</v>
      </c>
      <c r="G239" s="18">
        <f t="shared" si="8"/>
        <v>0.5</v>
      </c>
    </row>
    <row r="240" spans="2:7" x14ac:dyDescent="0.25">
      <c r="B240" s="18">
        <v>9</v>
      </c>
      <c r="C240" s="18">
        <f t="shared" si="4"/>
        <v>2</v>
      </c>
      <c r="D240" s="18" t="str">
        <f t="shared" si="5"/>
        <v>Gas CCS</v>
      </c>
      <c r="E240" s="18">
        <f t="shared" si="6"/>
        <v>1</v>
      </c>
      <c r="F240" s="18">
        <f t="shared" si="7"/>
        <v>-4.4472164723826131</v>
      </c>
      <c r="G240" s="18">
        <f t="shared" si="8"/>
        <v>-4.4472164723826131</v>
      </c>
    </row>
    <row r="241" spans="2:7" x14ac:dyDescent="0.25">
      <c r="B241" s="18">
        <v>10</v>
      </c>
      <c r="C241" s="18">
        <f t="shared" si="4"/>
        <v>3</v>
      </c>
      <c r="D241" s="18" t="str">
        <f t="shared" si="5"/>
        <v/>
      </c>
      <c r="E241" s="18" t="e">
        <f t="shared" si="6"/>
        <v>#N/A</v>
      </c>
      <c r="F241" s="18" t="e">
        <f t="shared" si="7"/>
        <v>#N/A</v>
      </c>
      <c r="G241" s="18">
        <f t="shared" si="8"/>
        <v>-100</v>
      </c>
    </row>
    <row r="246" spans="2:7" x14ac:dyDescent="0.25">
      <c r="B246" s="44" t="s">
        <v>85</v>
      </c>
      <c r="C246" s="44"/>
      <c r="D246" s="44"/>
      <c r="E246" s="44"/>
    </row>
    <row r="247" spans="2:7" x14ac:dyDescent="0.25">
      <c r="B247" s="41" t="s">
        <v>65</v>
      </c>
      <c r="C247" s="41" t="str">
        <f>C201</f>
        <v>kWh Electricity</v>
      </c>
      <c r="D247" s="41" t="str">
        <f>D201</f>
        <v>kWh Petrol</v>
      </c>
      <c r="E247" s="41" t="s">
        <v>66</v>
      </c>
    </row>
    <row r="248" spans="2:7" x14ac:dyDescent="0.25">
      <c r="B248" s="18">
        <v>1</v>
      </c>
      <c r="C248" s="18">
        <f>C203</f>
        <v>0.1</v>
      </c>
      <c r="D248" s="18"/>
      <c r="E248" s="18">
        <f>int_standard</f>
        <v>0.05</v>
      </c>
    </row>
    <row r="249" spans="2:7" x14ac:dyDescent="0.25">
      <c r="B249" s="18">
        <v>2</v>
      </c>
      <c r="C249" s="18"/>
      <c r="D249" s="18">
        <f>D203</f>
        <v>0.24000000000000002</v>
      </c>
      <c r="E249" s="18">
        <f>int_standard</f>
        <v>0.05</v>
      </c>
    </row>
    <row r="250" spans="2:7" x14ac:dyDescent="0.25">
      <c r="B250" s="18">
        <v>3</v>
      </c>
      <c r="C250" s="18"/>
      <c r="D250" s="18"/>
      <c r="E250" s="18"/>
    </row>
    <row r="251" spans="2:7" x14ac:dyDescent="0.25">
      <c r="B251" s="18" t="s">
        <v>73</v>
      </c>
      <c r="C251" s="18" t="e">
        <f>IF(C248&lt;E248,E248-C248,NA())</f>
        <v>#N/A</v>
      </c>
      <c r="D251" s="18" t="e">
        <f>IF(D249&lt;E248,E248-D249,NA())</f>
        <v>#N/A</v>
      </c>
      <c r="E251" s="18"/>
    </row>
    <row r="252" spans="2:7" x14ac:dyDescent="0.25">
      <c r="B252" s="18" t="s">
        <v>74</v>
      </c>
      <c r="C252" s="18">
        <f>IF(C248&gt;E248,C248-E248,NA())</f>
        <v>0.05</v>
      </c>
      <c r="D252" s="18">
        <f>IF(D249&gt;E248,D249-E248,NA())</f>
        <v>0.19</v>
      </c>
      <c r="E252" s="18"/>
    </row>
    <row r="257" spans="2:9" x14ac:dyDescent="0.25">
      <c r="B257" s="48" t="s">
        <v>96</v>
      </c>
      <c r="C257" s="48"/>
      <c r="D257" s="48"/>
      <c r="E257" s="48"/>
    </row>
    <row r="258" spans="2:9" x14ac:dyDescent="0.25">
      <c r="B258" s="49" t="s">
        <v>30</v>
      </c>
      <c r="C258" s="18" t="str">
        <f>F198</f>
        <v>CCGT</v>
      </c>
      <c r="D258" s="18" t="str">
        <f>G198</f>
        <v>Gas CCS</v>
      </c>
      <c r="E258" s="18" t="str">
        <f>H198</f>
        <v>Wind turbine</v>
      </c>
    </row>
    <row r="259" spans="2:9" x14ac:dyDescent="0.25">
      <c r="B259" s="49" t="s">
        <v>31</v>
      </c>
      <c r="C259" s="18" t="str">
        <f>I198</f>
        <v>Gas boiler</v>
      </c>
      <c r="D259" s="18" t="str">
        <f>J198</f>
        <v>Heat pump</v>
      </c>
      <c r="E259" s="3"/>
    </row>
    <row r="260" spans="2:9" x14ac:dyDescent="0.25">
      <c r="B260" s="49" t="s">
        <v>32</v>
      </c>
      <c r="C260" s="18" t="str">
        <f>K198</f>
        <v>Electric vehicle</v>
      </c>
      <c r="D260" s="18" t="str">
        <f>L198</f>
        <v>ICE vehicle</v>
      </c>
    </row>
    <row r="261" spans="2:9" x14ac:dyDescent="0.25">
      <c r="B261" s="49" t="s">
        <v>33</v>
      </c>
      <c r="C261" s="18" t="str">
        <f>M198</f>
        <v>Gas boiler (well insulated house)</v>
      </c>
      <c r="D261" s="18" t="str">
        <f>N198</f>
        <v>Gas boiler (poorly insulated house)</v>
      </c>
    </row>
    <row r="262" spans="2:9" x14ac:dyDescent="0.25">
      <c r="B262" s="49" t="s">
        <v>7</v>
      </c>
      <c r="C262" s="18" t="str">
        <f>O198</f>
        <v>Direct air capture</v>
      </c>
    </row>
    <row r="265" spans="2:9" x14ac:dyDescent="0.25">
      <c r="B265" s="49" t="s">
        <v>97</v>
      </c>
      <c r="C265" s="18">
        <f>MATCH(chosen_category,lst_categories,0)</f>
        <v>3</v>
      </c>
    </row>
    <row r="270" spans="2:9" x14ac:dyDescent="0.25">
      <c r="B270" s="48" t="s">
        <v>94</v>
      </c>
      <c r="C270" s="35"/>
      <c r="D270" s="35"/>
      <c r="E270" s="35"/>
      <c r="F270" s="35"/>
      <c r="G270" s="35"/>
      <c r="H270" s="35"/>
      <c r="I270" s="35"/>
    </row>
    <row r="271" spans="2:9" x14ac:dyDescent="0.25">
      <c r="B271" s="47"/>
      <c r="C271" s="47"/>
      <c r="D271" s="49" t="s">
        <v>55</v>
      </c>
      <c r="E271" s="49" t="s">
        <v>57</v>
      </c>
      <c r="F271" s="49" t="s">
        <v>59</v>
      </c>
      <c r="G271" s="49" t="s">
        <v>60</v>
      </c>
      <c r="H271" s="47" t="s">
        <v>68</v>
      </c>
      <c r="I271" s="47" t="s">
        <v>69</v>
      </c>
    </row>
    <row r="272" spans="2:9" x14ac:dyDescent="0.25">
      <c r="B272" s="49" t="s">
        <v>98</v>
      </c>
      <c r="C272" s="47"/>
      <c r="D272" s="47" t="str">
        <f>C222</f>
        <v>Electricity</v>
      </c>
      <c r="E272" s="47" t="str">
        <f>D222</f>
        <v>Petrol</v>
      </c>
      <c r="F272" s="47" t="str">
        <f>C223</f>
        <v>Travel</v>
      </c>
      <c r="G272" s="47" t="str">
        <f>D223</f>
        <v>Travel</v>
      </c>
      <c r="H272" s="47" t="str">
        <f>C224</f>
        <v>Car</v>
      </c>
      <c r="I272" s="47" t="str">
        <f>D224</f>
        <v>Car</v>
      </c>
    </row>
    <row r="273" spans="2:9" x14ac:dyDescent="0.25">
      <c r="B273" s="36" t="s">
        <v>95</v>
      </c>
      <c r="C273" s="18">
        <v>1</v>
      </c>
      <c r="D273" s="18" t="e">
        <f>IF(D272=0,1,NA())</f>
        <v>#N/A</v>
      </c>
      <c r="E273" s="18" t="e">
        <f>IF(E272=0,1,NA())</f>
        <v>#N/A</v>
      </c>
      <c r="F273" s="18" t="e">
        <f>IF(F272=0,1,NA())</f>
        <v>#N/A</v>
      </c>
      <c r="G273" s="18" t="e">
        <f>IF(G272=0,1,NA())</f>
        <v>#N/A</v>
      </c>
      <c r="H273" s="18" t="e">
        <f t="shared" ref="H273:I273" si="9">IF(H272=0,1,NA())</f>
        <v>#N/A</v>
      </c>
      <c r="I273" s="18" t="e">
        <f t="shared" si="9"/>
        <v>#N/A</v>
      </c>
    </row>
    <row r="274" spans="2:9" x14ac:dyDescent="0.25">
      <c r="B274" s="36" t="s">
        <v>38</v>
      </c>
      <c r="C274" s="18">
        <v>1</v>
      </c>
      <c r="D274" s="18" t="e">
        <f>IF($B274=D$272,1,NA())</f>
        <v>#N/A</v>
      </c>
      <c r="E274" s="18" t="e">
        <f>IF($B274=E$272,1,NA())</f>
        <v>#N/A</v>
      </c>
      <c r="F274" s="18" t="e">
        <f>IF($B274=F$272,1,NA())</f>
        <v>#N/A</v>
      </c>
      <c r="G274" s="18" t="e">
        <f>IF($B274=G$272,1,NA())</f>
        <v>#N/A</v>
      </c>
      <c r="H274" s="18" t="e">
        <f t="shared" ref="H274:I274" si="10">IF($B274=H$272,1,NA())</f>
        <v>#N/A</v>
      </c>
      <c r="I274" s="18" t="e">
        <f t="shared" si="10"/>
        <v>#N/A</v>
      </c>
    </row>
    <row r="275" spans="2:9" x14ac:dyDescent="0.25">
      <c r="B275" s="36" t="s">
        <v>39</v>
      </c>
      <c r="C275" s="18">
        <v>1</v>
      </c>
      <c r="D275" s="18">
        <f t="shared" ref="D275:I293" si="11">IF($B275=D$272,1,NA())</f>
        <v>1</v>
      </c>
      <c r="E275" s="18" t="e">
        <f t="shared" si="11"/>
        <v>#N/A</v>
      </c>
      <c r="F275" s="18" t="e">
        <f t="shared" si="11"/>
        <v>#N/A</v>
      </c>
      <c r="G275" s="18" t="e">
        <f t="shared" si="11"/>
        <v>#N/A</v>
      </c>
      <c r="H275" s="18" t="e">
        <f t="shared" si="11"/>
        <v>#N/A</v>
      </c>
      <c r="I275" s="18" t="e">
        <f t="shared" si="11"/>
        <v>#N/A</v>
      </c>
    </row>
    <row r="276" spans="2:9" x14ac:dyDescent="0.25">
      <c r="B276" s="36" t="s">
        <v>40</v>
      </c>
      <c r="C276" s="18">
        <v>1</v>
      </c>
      <c r="D276" s="18" t="e">
        <f t="shared" si="11"/>
        <v>#N/A</v>
      </c>
      <c r="E276" s="18" t="e">
        <f t="shared" si="11"/>
        <v>#N/A</v>
      </c>
      <c r="F276" s="18" t="e">
        <f t="shared" si="11"/>
        <v>#N/A</v>
      </c>
      <c r="G276" s="18" t="e">
        <f t="shared" si="11"/>
        <v>#N/A</v>
      </c>
      <c r="H276" s="18" t="e">
        <f t="shared" si="11"/>
        <v>#N/A</v>
      </c>
      <c r="I276" s="18" t="e">
        <f t="shared" si="11"/>
        <v>#N/A</v>
      </c>
    </row>
    <row r="277" spans="2:9" x14ac:dyDescent="0.25">
      <c r="B277" s="36" t="s">
        <v>41</v>
      </c>
      <c r="C277" s="18">
        <v>1</v>
      </c>
      <c r="D277" s="18" t="e">
        <f t="shared" si="11"/>
        <v>#N/A</v>
      </c>
      <c r="E277" s="18" t="e">
        <f t="shared" si="11"/>
        <v>#N/A</v>
      </c>
      <c r="F277" s="18" t="e">
        <f t="shared" si="11"/>
        <v>#N/A</v>
      </c>
      <c r="G277" s="18" t="e">
        <f t="shared" si="11"/>
        <v>#N/A</v>
      </c>
      <c r="H277" s="18" t="e">
        <f t="shared" si="11"/>
        <v>#N/A</v>
      </c>
      <c r="I277" s="18" t="e">
        <f t="shared" si="11"/>
        <v>#N/A</v>
      </c>
    </row>
    <row r="278" spans="2:9" x14ac:dyDescent="0.25">
      <c r="B278" s="18" t="s">
        <v>42</v>
      </c>
      <c r="C278" s="18">
        <v>1</v>
      </c>
      <c r="D278" s="18" t="e">
        <f t="shared" si="11"/>
        <v>#N/A</v>
      </c>
      <c r="E278" s="18" t="e">
        <f t="shared" si="11"/>
        <v>#N/A</v>
      </c>
      <c r="F278" s="18" t="e">
        <f t="shared" si="11"/>
        <v>#N/A</v>
      </c>
      <c r="G278" s="18" t="e">
        <f t="shared" si="11"/>
        <v>#N/A</v>
      </c>
      <c r="H278" s="18" t="e">
        <f t="shared" si="11"/>
        <v>#N/A</v>
      </c>
      <c r="I278" s="18" t="e">
        <f t="shared" si="11"/>
        <v>#N/A</v>
      </c>
    </row>
    <row r="279" spans="2:9" x14ac:dyDescent="0.25">
      <c r="B279" s="36" t="s">
        <v>43</v>
      </c>
      <c r="C279" s="18">
        <v>1</v>
      </c>
      <c r="D279" s="18" t="e">
        <f t="shared" si="11"/>
        <v>#N/A</v>
      </c>
      <c r="E279" s="18" t="e">
        <f t="shared" si="11"/>
        <v>#N/A</v>
      </c>
      <c r="F279" s="18">
        <f t="shared" si="11"/>
        <v>1</v>
      </c>
      <c r="G279" s="18">
        <f t="shared" si="11"/>
        <v>1</v>
      </c>
      <c r="H279" s="18" t="e">
        <f t="shared" si="11"/>
        <v>#N/A</v>
      </c>
      <c r="I279" s="18" t="e">
        <f t="shared" si="11"/>
        <v>#N/A</v>
      </c>
    </row>
    <row r="280" spans="2:9" x14ac:dyDescent="0.25">
      <c r="B280" s="36" t="s">
        <v>44</v>
      </c>
      <c r="C280" s="18">
        <v>1</v>
      </c>
      <c r="D280" s="18" t="e">
        <f t="shared" si="11"/>
        <v>#N/A</v>
      </c>
      <c r="E280" s="18" t="e">
        <f t="shared" si="11"/>
        <v>#N/A</v>
      </c>
      <c r="F280" s="18" t="e">
        <f t="shared" si="11"/>
        <v>#N/A</v>
      </c>
      <c r="G280" s="18" t="e">
        <f t="shared" si="11"/>
        <v>#N/A</v>
      </c>
      <c r="H280" s="18" t="e">
        <f t="shared" si="11"/>
        <v>#N/A</v>
      </c>
      <c r="I280" s="18" t="e">
        <f t="shared" si="11"/>
        <v>#N/A</v>
      </c>
    </row>
    <row r="281" spans="2:9" x14ac:dyDescent="0.25">
      <c r="B281" s="36" t="s">
        <v>45</v>
      </c>
      <c r="C281" s="18">
        <v>1</v>
      </c>
      <c r="D281" s="18" t="e">
        <f t="shared" si="11"/>
        <v>#N/A</v>
      </c>
      <c r="E281" s="18" t="e">
        <f t="shared" si="11"/>
        <v>#N/A</v>
      </c>
      <c r="F281" s="18" t="e">
        <f t="shared" si="11"/>
        <v>#N/A</v>
      </c>
      <c r="G281" s="18" t="e">
        <f t="shared" si="11"/>
        <v>#N/A</v>
      </c>
      <c r="H281" s="18" t="e">
        <f t="shared" si="11"/>
        <v>#N/A</v>
      </c>
      <c r="I281" s="18" t="e">
        <f t="shared" si="11"/>
        <v>#N/A</v>
      </c>
    </row>
    <row r="282" spans="2:9" x14ac:dyDescent="0.25">
      <c r="B282" s="36" t="s">
        <v>1</v>
      </c>
      <c r="C282" s="18">
        <v>1</v>
      </c>
      <c r="D282" s="18" t="e">
        <f t="shared" si="11"/>
        <v>#N/A</v>
      </c>
      <c r="E282" s="18" t="e">
        <f t="shared" si="11"/>
        <v>#N/A</v>
      </c>
      <c r="F282" s="18" t="e">
        <f t="shared" si="11"/>
        <v>#N/A</v>
      </c>
      <c r="G282" s="18" t="e">
        <f t="shared" si="11"/>
        <v>#N/A</v>
      </c>
      <c r="H282" s="18" t="e">
        <f t="shared" si="11"/>
        <v>#N/A</v>
      </c>
      <c r="I282" s="18" t="e">
        <f t="shared" si="11"/>
        <v>#N/A</v>
      </c>
    </row>
    <row r="283" spans="2:9" x14ac:dyDescent="0.25">
      <c r="B283" s="36" t="s">
        <v>46</v>
      </c>
      <c r="C283" s="18">
        <v>1</v>
      </c>
      <c r="D283" s="18" t="e">
        <f t="shared" si="11"/>
        <v>#N/A</v>
      </c>
      <c r="E283" s="18" t="e">
        <f t="shared" si="11"/>
        <v>#N/A</v>
      </c>
      <c r="F283" s="18" t="e">
        <f t="shared" si="11"/>
        <v>#N/A</v>
      </c>
      <c r="G283" s="18" t="e">
        <f t="shared" si="11"/>
        <v>#N/A</v>
      </c>
      <c r="H283" s="18" t="e">
        <f t="shared" si="11"/>
        <v>#N/A</v>
      </c>
      <c r="I283" s="18" t="e">
        <f t="shared" si="11"/>
        <v>#N/A</v>
      </c>
    </row>
    <row r="284" spans="2:9" x14ac:dyDescent="0.25">
      <c r="B284" s="36" t="s">
        <v>47</v>
      </c>
      <c r="C284" s="18">
        <v>1</v>
      </c>
      <c r="D284" s="18" t="e">
        <f t="shared" si="11"/>
        <v>#N/A</v>
      </c>
      <c r="E284" s="18" t="e">
        <f t="shared" si="11"/>
        <v>#N/A</v>
      </c>
      <c r="F284" s="18" t="e">
        <f t="shared" si="11"/>
        <v>#N/A</v>
      </c>
      <c r="G284" s="18" t="e">
        <f t="shared" si="11"/>
        <v>#N/A</v>
      </c>
      <c r="H284" s="18" t="e">
        <f t="shared" si="11"/>
        <v>#N/A</v>
      </c>
      <c r="I284" s="18" t="e">
        <f t="shared" si="11"/>
        <v>#N/A</v>
      </c>
    </row>
    <row r="285" spans="2:9" x14ac:dyDescent="0.25">
      <c r="B285" s="36" t="s">
        <v>48</v>
      </c>
      <c r="C285" s="18">
        <v>1</v>
      </c>
      <c r="D285" s="18" t="e">
        <f t="shared" si="11"/>
        <v>#N/A</v>
      </c>
      <c r="E285" s="18" t="e">
        <f t="shared" si="11"/>
        <v>#N/A</v>
      </c>
      <c r="F285" s="18" t="e">
        <f t="shared" si="11"/>
        <v>#N/A</v>
      </c>
      <c r="G285" s="18" t="e">
        <f t="shared" si="11"/>
        <v>#N/A</v>
      </c>
      <c r="H285" s="18">
        <f t="shared" si="11"/>
        <v>1</v>
      </c>
      <c r="I285" s="18">
        <f t="shared" si="11"/>
        <v>1</v>
      </c>
    </row>
    <row r="286" spans="2:9" x14ac:dyDescent="0.25">
      <c r="B286" s="18" t="s">
        <v>49</v>
      </c>
      <c r="C286" s="18">
        <v>1</v>
      </c>
      <c r="D286" s="18" t="e">
        <f t="shared" si="11"/>
        <v>#N/A</v>
      </c>
      <c r="E286" s="18" t="e">
        <f t="shared" si="11"/>
        <v>#N/A</v>
      </c>
      <c r="F286" s="18" t="e">
        <f t="shared" si="11"/>
        <v>#N/A</v>
      </c>
      <c r="G286" s="18" t="e">
        <f t="shared" si="11"/>
        <v>#N/A</v>
      </c>
      <c r="H286" s="18" t="e">
        <f t="shared" si="11"/>
        <v>#N/A</v>
      </c>
      <c r="I286" s="18" t="e">
        <f t="shared" si="11"/>
        <v>#N/A</v>
      </c>
    </row>
    <row r="287" spans="2:9" x14ac:dyDescent="0.25">
      <c r="B287" s="36" t="s">
        <v>56</v>
      </c>
      <c r="C287" s="18">
        <v>1</v>
      </c>
      <c r="D287" s="18" t="e">
        <f t="shared" si="11"/>
        <v>#N/A</v>
      </c>
      <c r="E287" s="18">
        <f t="shared" si="11"/>
        <v>1</v>
      </c>
      <c r="F287" s="18" t="e">
        <f t="shared" si="11"/>
        <v>#N/A</v>
      </c>
      <c r="G287" s="18" t="e">
        <f t="shared" si="11"/>
        <v>#N/A</v>
      </c>
      <c r="H287" s="18" t="e">
        <f t="shared" si="11"/>
        <v>#N/A</v>
      </c>
      <c r="I287" s="18" t="e">
        <f t="shared" si="11"/>
        <v>#N/A</v>
      </c>
    </row>
    <row r="288" spans="2:9" x14ac:dyDescent="0.25">
      <c r="B288" s="36" t="s">
        <v>71</v>
      </c>
      <c r="C288" s="18">
        <v>1</v>
      </c>
      <c r="D288" s="18" t="e">
        <f t="shared" si="11"/>
        <v>#N/A</v>
      </c>
      <c r="E288" s="18" t="e">
        <f t="shared" si="11"/>
        <v>#N/A</v>
      </c>
      <c r="F288" s="18" t="e">
        <f t="shared" si="11"/>
        <v>#N/A</v>
      </c>
      <c r="G288" s="18" t="e">
        <f t="shared" si="11"/>
        <v>#N/A</v>
      </c>
      <c r="H288" s="18" t="e">
        <f t="shared" si="11"/>
        <v>#N/A</v>
      </c>
      <c r="I288" s="18" t="e">
        <f t="shared" si="11"/>
        <v>#N/A</v>
      </c>
    </row>
    <row r="289" spans="2:9" x14ac:dyDescent="0.25">
      <c r="B289" s="18" t="s">
        <v>50</v>
      </c>
      <c r="C289" s="18">
        <v>1</v>
      </c>
      <c r="D289" s="18" t="e">
        <f t="shared" si="11"/>
        <v>#N/A</v>
      </c>
      <c r="E289" s="18" t="e">
        <f t="shared" si="11"/>
        <v>#N/A</v>
      </c>
      <c r="F289" s="18" t="e">
        <f t="shared" si="11"/>
        <v>#N/A</v>
      </c>
      <c r="G289" s="18" t="e">
        <f t="shared" si="11"/>
        <v>#N/A</v>
      </c>
      <c r="H289" s="18" t="e">
        <f t="shared" si="11"/>
        <v>#N/A</v>
      </c>
      <c r="I289" s="18" t="e">
        <f t="shared" si="11"/>
        <v>#N/A</v>
      </c>
    </row>
    <row r="290" spans="2:9" x14ac:dyDescent="0.25">
      <c r="B290" s="18" t="s">
        <v>50</v>
      </c>
      <c r="C290" s="18">
        <v>1</v>
      </c>
      <c r="D290" s="18" t="e">
        <f t="shared" si="11"/>
        <v>#N/A</v>
      </c>
      <c r="E290" s="18" t="e">
        <f t="shared" si="11"/>
        <v>#N/A</v>
      </c>
      <c r="F290" s="18" t="e">
        <f t="shared" si="11"/>
        <v>#N/A</v>
      </c>
      <c r="G290" s="18" t="e">
        <f t="shared" si="11"/>
        <v>#N/A</v>
      </c>
      <c r="H290" s="18" t="e">
        <f t="shared" si="11"/>
        <v>#N/A</v>
      </c>
      <c r="I290" s="18" t="e">
        <f t="shared" si="11"/>
        <v>#N/A</v>
      </c>
    </row>
    <row r="291" spans="2:9" x14ac:dyDescent="0.25">
      <c r="B291" s="18" t="s">
        <v>50</v>
      </c>
      <c r="C291" s="18">
        <v>1</v>
      </c>
      <c r="D291" s="18" t="e">
        <f t="shared" si="11"/>
        <v>#N/A</v>
      </c>
      <c r="E291" s="18" t="e">
        <f t="shared" si="11"/>
        <v>#N/A</v>
      </c>
      <c r="F291" s="18" t="e">
        <f t="shared" si="11"/>
        <v>#N/A</v>
      </c>
      <c r="G291" s="18" t="e">
        <f t="shared" si="11"/>
        <v>#N/A</v>
      </c>
      <c r="H291" s="18" t="e">
        <f t="shared" si="11"/>
        <v>#N/A</v>
      </c>
      <c r="I291" s="18" t="e">
        <f t="shared" si="11"/>
        <v>#N/A</v>
      </c>
    </row>
    <row r="292" spans="2:9" x14ac:dyDescent="0.25">
      <c r="B292" s="18" t="s">
        <v>50</v>
      </c>
      <c r="C292" s="18">
        <v>1</v>
      </c>
      <c r="D292" s="18" t="e">
        <f t="shared" si="11"/>
        <v>#N/A</v>
      </c>
      <c r="E292" s="18" t="e">
        <f t="shared" si="11"/>
        <v>#N/A</v>
      </c>
      <c r="F292" s="18" t="e">
        <f t="shared" si="11"/>
        <v>#N/A</v>
      </c>
      <c r="G292" s="18" t="e">
        <f t="shared" si="11"/>
        <v>#N/A</v>
      </c>
      <c r="H292" s="18" t="e">
        <f t="shared" si="11"/>
        <v>#N/A</v>
      </c>
      <c r="I292" s="18" t="e">
        <f t="shared" si="11"/>
        <v>#N/A</v>
      </c>
    </row>
    <row r="293" spans="2:9" x14ac:dyDescent="0.25">
      <c r="B293" s="18" t="s">
        <v>50</v>
      </c>
      <c r="C293" s="18">
        <v>1</v>
      </c>
      <c r="D293" s="18" t="e">
        <f t="shared" si="11"/>
        <v>#N/A</v>
      </c>
      <c r="E293" s="18" t="e">
        <f t="shared" si="11"/>
        <v>#N/A</v>
      </c>
      <c r="F293" s="18" t="e">
        <f t="shared" si="11"/>
        <v>#N/A</v>
      </c>
      <c r="G293" s="18" t="e">
        <f t="shared" si="11"/>
        <v>#N/A</v>
      </c>
      <c r="H293" s="18" t="e">
        <f t="shared" si="11"/>
        <v>#N/A</v>
      </c>
      <c r="I293" s="18" t="e">
        <f t="shared" si="11"/>
        <v>#N/A</v>
      </c>
    </row>
  </sheetData>
  <mergeCells count="6">
    <mergeCell ref="B48:B50"/>
    <mergeCell ref="B54:B58"/>
    <mergeCell ref="B18:D18"/>
    <mergeCell ref="D28:F28"/>
    <mergeCell ref="D26:F26"/>
    <mergeCell ref="B36:B39"/>
  </mergeCells>
  <dataValidations count="4">
    <dataValidation type="list" showInputMessage="1" showErrorMessage="1" sqref="C28:C29" xr:uid="{00000000-0002-0000-0000-000000000000}">
      <formula1>lst_categories</formula1>
    </dataValidation>
    <dataValidation type="list" allowBlank="1" showInputMessage="1" showErrorMessage="1" sqref="C30:D30" xr:uid="{00000000-0002-0000-0000-000001000000}">
      <formula1>lst_techlist</formula1>
    </dataValidation>
    <dataValidation type="list" allowBlank="1" showInputMessage="1" showErrorMessage="1" sqref="C31 C33" xr:uid="{00000000-0002-0000-0000-000002000000}">
      <formula1>"Carbon,Input,Output"</formula1>
    </dataValidation>
    <dataValidation type="list" allowBlank="1" showInputMessage="1" showErrorMessage="1" sqref="C32" xr:uid="{00000000-0002-0000-0000-000003000000}">
      <formula1>"Input,Output,Carbon"</formula1>
    </dataValidation>
  </dataValidation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Main</vt:lpstr>
      <vt:lpstr>chosen_category</vt:lpstr>
      <vt:lpstr>chosen_category_num</vt:lpstr>
      <vt:lpstr>chosentech_1</vt:lpstr>
      <vt:lpstr>chosentech_2</vt:lpstr>
      <vt:lpstr>hold_const</vt:lpstr>
      <vt:lpstr>int_standard</vt:lpstr>
      <vt:lpstr>lst_categories</vt:lpstr>
      <vt:lpstr>lst_ccs</vt:lpstr>
      <vt:lpstr>lst_efficiency</vt:lpstr>
      <vt:lpstr>lst_electricity</vt:lpstr>
      <vt:lpstr>lst_heat</vt:lpstr>
      <vt:lpstr>lst_transport</vt:lpstr>
    </vt:vector>
  </TitlesOfParts>
  <Company>Frontier Economics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Whittaker</dc:creator>
  <cp:lastModifiedBy>Danial Sturge</cp:lastModifiedBy>
  <cp:lastPrinted>2004-02-17T16:56:33Z</cp:lastPrinted>
  <dcterms:created xsi:type="dcterms:W3CDTF">2003-10-24T13:18:20Z</dcterms:created>
  <dcterms:modified xsi:type="dcterms:W3CDTF">2019-03-29T18:16:50Z</dcterms:modified>
</cp:coreProperties>
</file>